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DieseArbeitsmappe"/>
  <xr:revisionPtr revIDLastSave="0" documentId="8_{709D1A21-B186-4EB2-84A3-6DC4437A2DA5}" xr6:coauthVersionLast="47" xr6:coauthVersionMax="47" xr10:uidLastSave="{00000000-0000-0000-0000-000000000000}"/>
  <workbookProtection workbookAlgorithmName="SHA-512" workbookHashValue="/wjBA+HvXA91OFrMWeJ6v5WlK6cZEwNLI+5iaT/Q1qZO2gI1XsT7MR1g4b4vMjBaq6lRwSetetxk2YM1Vq9UWw==" workbookSaltValue="cVZUkPro2TKPdTjSdRbQSw==" workbookSpinCount="100000" lockStructure="1"/>
  <bookViews>
    <workbookView xWindow="28635" yWindow="-165" windowWidth="29130" windowHeight="15810" tabRatio="775" xr2:uid="{00000000-000D-0000-FFFF-FFFF00000000}"/>
  </bookViews>
  <sheets>
    <sheet name="Hinweise" sheetId="4" r:id="rId1"/>
    <sheet name="Angaben KH-Standort" sheetId="1" r:id="rId2"/>
    <sheet name="Angaben Stationen" sheetId="30" r:id="rId3"/>
    <sheet name="A1" sheetId="5" r:id="rId4"/>
    <sheet name="A2.1" sheetId="6" r:id="rId5"/>
    <sheet name="A3.1" sheetId="8" r:id="rId6"/>
    <sheet name="A3.3" sheetId="14" r:id="rId7"/>
    <sheet name="A5.1" sheetId="15" r:id="rId8"/>
    <sheet name="A5.2" sheetId="12" r:id="rId9"/>
    <sheet name="A5.3" sheetId="18" r:id="rId10"/>
    <sheet name="A5.4" sheetId="45" r:id="rId11"/>
    <sheet name="A6" sheetId="32" r:id="rId12"/>
    <sheet name="A7" sheetId="44" r:id="rId13"/>
    <sheet name="Unterschriften" sheetId="33" r:id="rId14"/>
    <sheet name="Auswahldaten" sheetId="7" state="hidden" r:id="rId15"/>
  </sheets>
  <definedNames>
    <definedName name="_xlnm._FilterDatabase" localSheetId="4" hidden="1">'A2.1'!$C$15:$C$215</definedName>
    <definedName name="_xlnm._FilterDatabase" localSheetId="5" hidden="1">'A3.1'!$C$21:$C$27</definedName>
    <definedName name="_xlnm._FilterDatabase" localSheetId="6" hidden="1">'A3.3'!$C$22:$E$223</definedName>
    <definedName name="_xlnm._FilterDatabase" localSheetId="7" hidden="1">'A5.1'!$C$41:$D$80</definedName>
    <definedName name="_xlnm._FilterDatabase" localSheetId="8" hidden="1">'A5.2'!$E$15:$E$18</definedName>
    <definedName name="_xlnm._FilterDatabase" localSheetId="9" hidden="1">'A5.3'!$C$15:$E$159</definedName>
    <definedName name="_xlnm._FilterDatabase" localSheetId="10" hidden="1">'A5.4'!$C$14:$E$19</definedName>
    <definedName name="_xlnm.Print_Area" localSheetId="3">'A1'!$A$1:$G$29</definedName>
    <definedName name="_xlnm.Print_Area" localSheetId="4">'A2.1'!$A$1:$J$90</definedName>
    <definedName name="_xlnm.Print_Area" localSheetId="5">'A3.1'!$A$1:$H$32</definedName>
    <definedName name="_xlnm.Print_Area" localSheetId="6">'A3.3'!$A$1:$H$108</definedName>
    <definedName name="_xlnm.Print_Area" localSheetId="7">'A5.1'!$A$1:$N$82</definedName>
    <definedName name="_xlnm.Print_Area" localSheetId="8">'A5.2'!$A$1:$I$19</definedName>
    <definedName name="_xlnm.Print_Area" localSheetId="9">'A5.3'!$A$1:$I$160</definedName>
    <definedName name="_xlnm.Print_Area" localSheetId="10">'A5.4'!$A$1:$L$19</definedName>
    <definedName name="_xlnm.Print_Area" localSheetId="11">'A6'!$A$1:$N$156</definedName>
    <definedName name="_xlnm.Print_Area" localSheetId="12">'A7'!$A$1:$L$30</definedName>
    <definedName name="_xlnm.Print_Area" localSheetId="1">'Angaben KH-Standort'!$A$1:$G$50</definedName>
    <definedName name="_xlnm.Print_Area" localSheetId="2">'Angaben Stationen'!$A$1:$F$113</definedName>
    <definedName name="_xlnm.Print_Area" localSheetId="0">Hinweise!$A$1:$R$32</definedName>
    <definedName name="_xlnm.Print_Area" localSheetId="13">Unterschriften!$A$1:$L$32</definedName>
    <definedName name="VVJ">Auswahldaten!#REF!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32" l="1"/>
  <c r="M86" i="32"/>
  <c r="M87" i="32"/>
  <c r="M88" i="32"/>
  <c r="M89" i="32"/>
  <c r="M90" i="32"/>
  <c r="M91" i="32"/>
  <c r="M92" i="32"/>
  <c r="M93" i="32"/>
  <c r="M94" i="32"/>
  <c r="M95" i="32"/>
  <c r="M96" i="32"/>
  <c r="M97" i="32"/>
  <c r="M98" i="32"/>
  <c r="M99" i="32"/>
  <c r="M100" i="32"/>
  <c r="M101" i="32"/>
  <c r="M102" i="32"/>
  <c r="M103" i="32"/>
  <c r="M104" i="32"/>
  <c r="M105" i="32"/>
  <c r="M106" i="32"/>
  <c r="M107" i="32"/>
  <c r="M108" i="32"/>
  <c r="J42" i="15" l="1"/>
  <c r="L42" i="15" s="1"/>
  <c r="D27" i="8"/>
  <c r="D26" i="8"/>
  <c r="D25" i="8"/>
  <c r="D24" i="8"/>
  <c r="D23" i="8"/>
  <c r="D22" i="8"/>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AD18" i="45"/>
  <c r="AD19" i="45"/>
  <c r="AD20" i="45"/>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U17" i="6"/>
  <c r="V17" i="6"/>
  <c r="U18" i="6"/>
  <c r="V18" i="6"/>
  <c r="U19" i="6"/>
  <c r="V19" i="6"/>
  <c r="U20" i="6"/>
  <c r="V20" i="6"/>
  <c r="U21" i="6"/>
  <c r="V21" i="6"/>
  <c r="U22" i="6"/>
  <c r="V22" i="6"/>
  <c r="U23" i="6"/>
  <c r="V23" i="6"/>
  <c r="U24" i="6"/>
  <c r="V24" i="6"/>
  <c r="U25" i="6"/>
  <c r="V25" i="6"/>
  <c r="U26" i="6"/>
  <c r="V26" i="6"/>
  <c r="U27" i="6"/>
  <c r="V27" i="6"/>
  <c r="U28" i="6"/>
  <c r="V28" i="6"/>
  <c r="U29" i="6"/>
  <c r="V29" i="6"/>
  <c r="U30" i="6"/>
  <c r="V30" i="6"/>
  <c r="U31" i="6"/>
  <c r="V31" i="6"/>
  <c r="U32" i="6"/>
  <c r="V32" i="6"/>
  <c r="U33" i="6"/>
  <c r="V33" i="6"/>
  <c r="U34" i="6"/>
  <c r="V34" i="6"/>
  <c r="U35" i="6"/>
  <c r="V35" i="6"/>
  <c r="U36" i="6"/>
  <c r="V36" i="6"/>
  <c r="U37" i="6"/>
  <c r="V37" i="6"/>
  <c r="U38" i="6"/>
  <c r="V38" i="6"/>
  <c r="U39" i="6"/>
  <c r="V39" i="6"/>
  <c r="U40" i="6"/>
  <c r="V40" i="6"/>
  <c r="U41" i="6"/>
  <c r="V41" i="6"/>
  <c r="U42" i="6"/>
  <c r="V42" i="6"/>
  <c r="U43" i="6"/>
  <c r="V43" i="6"/>
  <c r="U44" i="6"/>
  <c r="V44" i="6"/>
  <c r="U45" i="6"/>
  <c r="V45" i="6"/>
  <c r="U46" i="6"/>
  <c r="V46" i="6"/>
  <c r="U47" i="6"/>
  <c r="V47" i="6"/>
  <c r="U48" i="6"/>
  <c r="V48" i="6"/>
  <c r="U49" i="6"/>
  <c r="V49" i="6"/>
  <c r="U50" i="6"/>
  <c r="V50" i="6"/>
  <c r="U51" i="6"/>
  <c r="V51" i="6"/>
  <c r="U52" i="6"/>
  <c r="V52" i="6"/>
  <c r="U53" i="6"/>
  <c r="V53" i="6"/>
  <c r="U54" i="6"/>
  <c r="V54" i="6"/>
  <c r="U55" i="6"/>
  <c r="V55" i="6"/>
  <c r="U56" i="6"/>
  <c r="V56" i="6"/>
  <c r="U57" i="6"/>
  <c r="V57" i="6"/>
  <c r="U58" i="6"/>
  <c r="V58" i="6"/>
  <c r="U59" i="6"/>
  <c r="V59" i="6"/>
  <c r="U60" i="6"/>
  <c r="V60" i="6"/>
  <c r="U61" i="6"/>
  <c r="V61" i="6"/>
  <c r="U62" i="6"/>
  <c r="V62" i="6"/>
  <c r="U63" i="6"/>
  <c r="V63" i="6"/>
  <c r="U64" i="6"/>
  <c r="V64" i="6"/>
  <c r="U65" i="6"/>
  <c r="V65" i="6"/>
  <c r="U66" i="6"/>
  <c r="V66" i="6"/>
  <c r="U67" i="6"/>
  <c r="V67" i="6"/>
  <c r="U68" i="6"/>
  <c r="V68" i="6"/>
  <c r="U69" i="6"/>
  <c r="V69" i="6"/>
  <c r="U70" i="6"/>
  <c r="V70" i="6"/>
  <c r="U71" i="6"/>
  <c r="V71" i="6"/>
  <c r="U72" i="6"/>
  <c r="V72" i="6"/>
  <c r="U73" i="6"/>
  <c r="V73" i="6"/>
  <c r="U74" i="6"/>
  <c r="V74" i="6"/>
  <c r="U75" i="6"/>
  <c r="V75" i="6"/>
  <c r="U76" i="6"/>
  <c r="V76" i="6"/>
  <c r="U77" i="6"/>
  <c r="V77" i="6"/>
  <c r="U78" i="6"/>
  <c r="V78" i="6"/>
  <c r="U79" i="6"/>
  <c r="V79" i="6"/>
  <c r="U80" i="6"/>
  <c r="V80" i="6"/>
  <c r="U81" i="6"/>
  <c r="V81" i="6"/>
  <c r="U82" i="6"/>
  <c r="V82" i="6"/>
  <c r="U83" i="6"/>
  <c r="V83" i="6"/>
  <c r="U84" i="6"/>
  <c r="V84" i="6"/>
  <c r="U85" i="6"/>
  <c r="V85" i="6"/>
  <c r="U86" i="6"/>
  <c r="V86" i="6"/>
  <c r="U87" i="6"/>
  <c r="V87" i="6"/>
  <c r="U88" i="6"/>
  <c r="V88" i="6"/>
  <c r="U89" i="6"/>
  <c r="V89" i="6"/>
  <c r="U90" i="6"/>
  <c r="V90" i="6"/>
  <c r="U91" i="6"/>
  <c r="V91" i="6"/>
  <c r="U92" i="6"/>
  <c r="V92" i="6"/>
  <c r="U93" i="6"/>
  <c r="V93" i="6"/>
  <c r="U94" i="6"/>
  <c r="V94" i="6"/>
  <c r="U95" i="6"/>
  <c r="V95" i="6"/>
  <c r="U96" i="6"/>
  <c r="V96" i="6"/>
  <c r="U97" i="6"/>
  <c r="V97" i="6"/>
  <c r="U98" i="6"/>
  <c r="V98" i="6"/>
  <c r="U99" i="6"/>
  <c r="V99" i="6"/>
  <c r="U100" i="6"/>
  <c r="V100" i="6"/>
  <c r="U101" i="6"/>
  <c r="V101" i="6"/>
  <c r="U102" i="6"/>
  <c r="V102" i="6"/>
  <c r="U103" i="6"/>
  <c r="V103" i="6"/>
  <c r="U104" i="6"/>
  <c r="V104" i="6"/>
  <c r="U105" i="6"/>
  <c r="V105" i="6"/>
  <c r="U106" i="6"/>
  <c r="V106" i="6"/>
  <c r="U107" i="6"/>
  <c r="V107" i="6"/>
  <c r="U108" i="6"/>
  <c r="V108" i="6"/>
  <c r="U109" i="6"/>
  <c r="V109" i="6"/>
  <c r="U110" i="6"/>
  <c r="V110" i="6"/>
  <c r="U111" i="6"/>
  <c r="V111" i="6"/>
  <c r="U112" i="6"/>
  <c r="V112" i="6"/>
  <c r="U113" i="6"/>
  <c r="V113" i="6"/>
  <c r="U114" i="6"/>
  <c r="V114" i="6"/>
  <c r="U115" i="6"/>
  <c r="V115" i="6"/>
  <c r="U116" i="6"/>
  <c r="V116" i="6"/>
  <c r="U117" i="6"/>
  <c r="V117" i="6"/>
  <c r="U118" i="6"/>
  <c r="V118" i="6"/>
  <c r="U119" i="6"/>
  <c r="V119" i="6"/>
  <c r="U120" i="6"/>
  <c r="V120" i="6"/>
  <c r="U121" i="6"/>
  <c r="V121" i="6"/>
  <c r="U122" i="6"/>
  <c r="V122" i="6"/>
  <c r="U123" i="6"/>
  <c r="V123" i="6"/>
  <c r="U124" i="6"/>
  <c r="V124" i="6"/>
  <c r="U125" i="6"/>
  <c r="V125" i="6"/>
  <c r="U126" i="6"/>
  <c r="V126" i="6"/>
  <c r="U127" i="6"/>
  <c r="V127" i="6"/>
  <c r="U128" i="6"/>
  <c r="V128" i="6"/>
  <c r="U129" i="6"/>
  <c r="V129" i="6"/>
  <c r="U130" i="6"/>
  <c r="V130" i="6"/>
  <c r="U131" i="6"/>
  <c r="V131" i="6"/>
  <c r="U132" i="6"/>
  <c r="V132" i="6"/>
  <c r="U133" i="6"/>
  <c r="V133" i="6"/>
  <c r="U134" i="6"/>
  <c r="V134" i="6"/>
  <c r="U135" i="6"/>
  <c r="V135" i="6"/>
  <c r="U136" i="6"/>
  <c r="V136" i="6"/>
  <c r="U137" i="6"/>
  <c r="V137" i="6"/>
  <c r="U138" i="6"/>
  <c r="V138" i="6"/>
  <c r="U139" i="6"/>
  <c r="V139" i="6"/>
  <c r="U140" i="6"/>
  <c r="V140" i="6"/>
  <c r="U141" i="6"/>
  <c r="V141" i="6"/>
  <c r="U142" i="6"/>
  <c r="V142" i="6"/>
  <c r="U143" i="6"/>
  <c r="V143" i="6"/>
  <c r="U144" i="6"/>
  <c r="V144" i="6"/>
  <c r="U145" i="6"/>
  <c r="V145" i="6"/>
  <c r="U146" i="6"/>
  <c r="V146" i="6"/>
  <c r="U147" i="6"/>
  <c r="V147" i="6"/>
  <c r="U148" i="6"/>
  <c r="V148" i="6"/>
  <c r="U149" i="6"/>
  <c r="V149" i="6"/>
  <c r="U150" i="6"/>
  <c r="V150" i="6"/>
  <c r="U151" i="6"/>
  <c r="V151" i="6"/>
  <c r="U152" i="6"/>
  <c r="V152" i="6"/>
  <c r="U153" i="6"/>
  <c r="V153" i="6"/>
  <c r="U154" i="6"/>
  <c r="V154" i="6"/>
  <c r="U155" i="6"/>
  <c r="V155" i="6"/>
  <c r="U156" i="6"/>
  <c r="V156" i="6"/>
  <c r="U157" i="6"/>
  <c r="V157" i="6"/>
  <c r="U158" i="6"/>
  <c r="V158" i="6"/>
  <c r="U159" i="6"/>
  <c r="V159" i="6"/>
  <c r="U160" i="6"/>
  <c r="V160" i="6"/>
  <c r="U161" i="6"/>
  <c r="V161" i="6"/>
  <c r="U162" i="6"/>
  <c r="V162" i="6"/>
  <c r="U163" i="6"/>
  <c r="V163" i="6"/>
  <c r="U164" i="6"/>
  <c r="V164" i="6"/>
  <c r="U165" i="6"/>
  <c r="V165" i="6"/>
  <c r="U166" i="6"/>
  <c r="V166" i="6"/>
  <c r="U167" i="6"/>
  <c r="V167" i="6"/>
  <c r="U168" i="6"/>
  <c r="V168" i="6"/>
  <c r="U169" i="6"/>
  <c r="V169" i="6"/>
  <c r="U170" i="6"/>
  <c r="V170" i="6"/>
  <c r="U171" i="6"/>
  <c r="V171" i="6"/>
  <c r="U172" i="6"/>
  <c r="V172" i="6"/>
  <c r="U173" i="6"/>
  <c r="V173" i="6"/>
  <c r="U174" i="6"/>
  <c r="V174" i="6"/>
  <c r="U175" i="6"/>
  <c r="V175" i="6"/>
  <c r="U176" i="6"/>
  <c r="V176" i="6"/>
  <c r="U177" i="6"/>
  <c r="V177" i="6"/>
  <c r="U178" i="6"/>
  <c r="V178" i="6"/>
  <c r="U179" i="6"/>
  <c r="V179" i="6"/>
  <c r="U180" i="6"/>
  <c r="V180" i="6"/>
  <c r="U181" i="6"/>
  <c r="V181" i="6"/>
  <c r="U182" i="6"/>
  <c r="V182" i="6"/>
  <c r="U183" i="6"/>
  <c r="V183" i="6"/>
  <c r="U184" i="6"/>
  <c r="V184" i="6"/>
  <c r="U185" i="6"/>
  <c r="V185" i="6"/>
  <c r="U186" i="6"/>
  <c r="V186" i="6"/>
  <c r="U187" i="6"/>
  <c r="V187" i="6"/>
  <c r="U188" i="6"/>
  <c r="V188" i="6"/>
  <c r="U189" i="6"/>
  <c r="V189" i="6"/>
  <c r="U190" i="6"/>
  <c r="V190" i="6"/>
  <c r="U191" i="6"/>
  <c r="V191" i="6"/>
  <c r="U192" i="6"/>
  <c r="V192" i="6"/>
  <c r="U193" i="6"/>
  <c r="V193" i="6"/>
  <c r="U194" i="6"/>
  <c r="V194" i="6"/>
  <c r="U195" i="6"/>
  <c r="V195" i="6"/>
  <c r="U196" i="6"/>
  <c r="V196" i="6"/>
  <c r="U197" i="6"/>
  <c r="V197" i="6"/>
  <c r="U198" i="6"/>
  <c r="V198" i="6"/>
  <c r="U199" i="6"/>
  <c r="V199" i="6"/>
  <c r="U200" i="6"/>
  <c r="V200" i="6"/>
  <c r="U201" i="6"/>
  <c r="V201" i="6"/>
  <c r="U202" i="6"/>
  <c r="V202" i="6"/>
  <c r="U203" i="6"/>
  <c r="V203" i="6"/>
  <c r="U204" i="6"/>
  <c r="V204" i="6"/>
  <c r="U205" i="6"/>
  <c r="V205" i="6"/>
  <c r="U206" i="6"/>
  <c r="V206" i="6"/>
  <c r="U207" i="6"/>
  <c r="V207" i="6"/>
  <c r="U208" i="6"/>
  <c r="V208" i="6"/>
  <c r="U209" i="6"/>
  <c r="V209" i="6"/>
  <c r="U210" i="6"/>
  <c r="V210" i="6"/>
  <c r="U211" i="6"/>
  <c r="V211" i="6"/>
  <c r="U212" i="6"/>
  <c r="V212" i="6"/>
  <c r="U213" i="6"/>
  <c r="V213" i="6"/>
  <c r="U214" i="6"/>
  <c r="V214" i="6"/>
  <c r="U215" i="6"/>
  <c r="V215" i="6"/>
  <c r="V16" i="6"/>
  <c r="U16" i="6"/>
  <c r="W16" i="6" s="1"/>
  <c r="B23" i="6"/>
  <c r="B24" i="6"/>
  <c r="B31" i="6"/>
  <c r="B32" i="6"/>
  <c r="B39" i="6"/>
  <c r="B40" i="6"/>
  <c r="B47" i="6"/>
  <c r="B48" i="6"/>
  <c r="B55" i="6"/>
  <c r="B56" i="6"/>
  <c r="B63" i="6"/>
  <c r="B64" i="6"/>
  <c r="B71" i="6"/>
  <c r="B72" i="6"/>
  <c r="B79" i="6"/>
  <c r="B80" i="6"/>
  <c r="B87" i="6"/>
  <c r="B88" i="6"/>
  <c r="B95" i="6"/>
  <c r="B96" i="6"/>
  <c r="B103" i="6"/>
  <c r="B104" i="6"/>
  <c r="B111" i="6"/>
  <c r="B112" i="6"/>
  <c r="B119" i="6"/>
  <c r="B120" i="6"/>
  <c r="B127" i="6"/>
  <c r="B128" i="6"/>
  <c r="B135" i="6"/>
  <c r="B136" i="6"/>
  <c r="B143" i="6"/>
  <c r="B144" i="6"/>
  <c r="B151" i="6"/>
  <c r="B152" i="6"/>
  <c r="B159" i="6"/>
  <c r="B160" i="6"/>
  <c r="B167" i="6"/>
  <c r="B168" i="6"/>
  <c r="B175" i="6"/>
  <c r="B176" i="6"/>
  <c r="B183" i="6"/>
  <c r="B184" i="6"/>
  <c r="B191" i="6"/>
  <c r="B192" i="6"/>
  <c r="B199" i="6"/>
  <c r="B200" i="6"/>
  <c r="B207" i="6"/>
  <c r="B208" i="6"/>
  <c r="B215" i="6"/>
  <c r="B29" i="1"/>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16"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S17" i="6"/>
  <c r="B17" i="6" s="1"/>
  <c r="T17" i="6"/>
  <c r="S18" i="6"/>
  <c r="B18" i="6" s="1"/>
  <c r="T18" i="6"/>
  <c r="S19" i="6"/>
  <c r="B19" i="6" s="1"/>
  <c r="T19" i="6"/>
  <c r="S20" i="6"/>
  <c r="B20" i="6" s="1"/>
  <c r="T20" i="6"/>
  <c r="S21" i="6"/>
  <c r="B21" i="6" s="1"/>
  <c r="T21" i="6"/>
  <c r="S22" i="6"/>
  <c r="B22" i="6" s="1"/>
  <c r="T22" i="6"/>
  <c r="S23" i="6"/>
  <c r="T23" i="6"/>
  <c r="S24" i="6"/>
  <c r="T24" i="6"/>
  <c r="S25" i="6"/>
  <c r="B25" i="6" s="1"/>
  <c r="T25" i="6"/>
  <c r="S26" i="6"/>
  <c r="B26" i="6" s="1"/>
  <c r="T26" i="6"/>
  <c r="S27" i="6"/>
  <c r="B27" i="6" s="1"/>
  <c r="T27" i="6"/>
  <c r="S28" i="6"/>
  <c r="B28" i="6" s="1"/>
  <c r="T28" i="6"/>
  <c r="S29" i="6"/>
  <c r="B29" i="6" s="1"/>
  <c r="T29" i="6"/>
  <c r="S30" i="6"/>
  <c r="B30" i="6" s="1"/>
  <c r="T30" i="6"/>
  <c r="S31" i="6"/>
  <c r="T31" i="6"/>
  <c r="S32" i="6"/>
  <c r="T32" i="6"/>
  <c r="S33" i="6"/>
  <c r="B33" i="6" s="1"/>
  <c r="T33" i="6"/>
  <c r="S34" i="6"/>
  <c r="B34" i="6" s="1"/>
  <c r="T34" i="6"/>
  <c r="S35" i="6"/>
  <c r="B35" i="6" s="1"/>
  <c r="T35" i="6"/>
  <c r="S36" i="6"/>
  <c r="B36" i="6" s="1"/>
  <c r="T36" i="6"/>
  <c r="S37" i="6"/>
  <c r="B37" i="6" s="1"/>
  <c r="T37" i="6"/>
  <c r="S38" i="6"/>
  <c r="B38" i="6" s="1"/>
  <c r="T38" i="6"/>
  <c r="S39" i="6"/>
  <c r="T39" i="6"/>
  <c r="S40" i="6"/>
  <c r="T40" i="6"/>
  <c r="S41" i="6"/>
  <c r="B41" i="6" s="1"/>
  <c r="T41" i="6"/>
  <c r="S42" i="6"/>
  <c r="B42" i="6" s="1"/>
  <c r="T42" i="6"/>
  <c r="S43" i="6"/>
  <c r="B43" i="6" s="1"/>
  <c r="T43" i="6"/>
  <c r="S44" i="6"/>
  <c r="B44" i="6" s="1"/>
  <c r="T44" i="6"/>
  <c r="S45" i="6"/>
  <c r="B45" i="6" s="1"/>
  <c r="T45" i="6"/>
  <c r="S46" i="6"/>
  <c r="B46" i="6" s="1"/>
  <c r="T46" i="6"/>
  <c r="S47" i="6"/>
  <c r="T47" i="6"/>
  <c r="S48" i="6"/>
  <c r="T48" i="6"/>
  <c r="S49" i="6"/>
  <c r="B49" i="6" s="1"/>
  <c r="T49" i="6"/>
  <c r="S50" i="6"/>
  <c r="B50" i="6" s="1"/>
  <c r="T50" i="6"/>
  <c r="S51" i="6"/>
  <c r="B51" i="6" s="1"/>
  <c r="T51" i="6"/>
  <c r="S52" i="6"/>
  <c r="B52" i="6" s="1"/>
  <c r="T52" i="6"/>
  <c r="S53" i="6"/>
  <c r="B53" i="6" s="1"/>
  <c r="T53" i="6"/>
  <c r="S54" i="6"/>
  <c r="B54" i="6" s="1"/>
  <c r="T54" i="6"/>
  <c r="S55" i="6"/>
  <c r="T55" i="6"/>
  <c r="S56" i="6"/>
  <c r="T56" i="6"/>
  <c r="S57" i="6"/>
  <c r="B57" i="6" s="1"/>
  <c r="T57" i="6"/>
  <c r="S58" i="6"/>
  <c r="B58" i="6" s="1"/>
  <c r="T58" i="6"/>
  <c r="S59" i="6"/>
  <c r="B59" i="6" s="1"/>
  <c r="T59" i="6"/>
  <c r="S60" i="6"/>
  <c r="B60" i="6" s="1"/>
  <c r="T60" i="6"/>
  <c r="S61" i="6"/>
  <c r="B61" i="6" s="1"/>
  <c r="T61" i="6"/>
  <c r="S62" i="6"/>
  <c r="B62" i="6" s="1"/>
  <c r="T62" i="6"/>
  <c r="S63" i="6"/>
  <c r="T63" i="6"/>
  <c r="S64" i="6"/>
  <c r="T64" i="6"/>
  <c r="S65" i="6"/>
  <c r="B65" i="6" s="1"/>
  <c r="T65" i="6"/>
  <c r="S66" i="6"/>
  <c r="B66" i="6" s="1"/>
  <c r="T66" i="6"/>
  <c r="S67" i="6"/>
  <c r="B67" i="6" s="1"/>
  <c r="T67" i="6"/>
  <c r="S68" i="6"/>
  <c r="B68" i="6" s="1"/>
  <c r="T68" i="6"/>
  <c r="S69" i="6"/>
  <c r="B69" i="6" s="1"/>
  <c r="T69" i="6"/>
  <c r="S70" i="6"/>
  <c r="B70" i="6" s="1"/>
  <c r="T70" i="6"/>
  <c r="S71" i="6"/>
  <c r="T71" i="6"/>
  <c r="S72" i="6"/>
  <c r="T72" i="6"/>
  <c r="S73" i="6"/>
  <c r="B73" i="6" s="1"/>
  <c r="T73" i="6"/>
  <c r="S74" i="6"/>
  <c r="B74" i="6" s="1"/>
  <c r="T74" i="6"/>
  <c r="S75" i="6"/>
  <c r="B75" i="6" s="1"/>
  <c r="T75" i="6"/>
  <c r="S76" i="6"/>
  <c r="B76" i="6" s="1"/>
  <c r="T76" i="6"/>
  <c r="S77" i="6"/>
  <c r="B77" i="6" s="1"/>
  <c r="T77" i="6"/>
  <c r="S78" i="6"/>
  <c r="B78" i="6" s="1"/>
  <c r="T78" i="6"/>
  <c r="S79" i="6"/>
  <c r="T79" i="6"/>
  <c r="S80" i="6"/>
  <c r="T80" i="6"/>
  <c r="S81" i="6"/>
  <c r="B81" i="6" s="1"/>
  <c r="T81" i="6"/>
  <c r="S82" i="6"/>
  <c r="B82" i="6" s="1"/>
  <c r="T82" i="6"/>
  <c r="S83" i="6"/>
  <c r="B83" i="6" s="1"/>
  <c r="T83" i="6"/>
  <c r="S84" i="6"/>
  <c r="B84" i="6" s="1"/>
  <c r="T84" i="6"/>
  <c r="S85" i="6"/>
  <c r="B85" i="6" s="1"/>
  <c r="T85" i="6"/>
  <c r="S86" i="6"/>
  <c r="B86" i="6" s="1"/>
  <c r="T86" i="6"/>
  <c r="S87" i="6"/>
  <c r="T87" i="6"/>
  <c r="S88" i="6"/>
  <c r="T88" i="6"/>
  <c r="S89" i="6"/>
  <c r="B89" i="6" s="1"/>
  <c r="T89" i="6"/>
  <c r="S90" i="6"/>
  <c r="B90" i="6" s="1"/>
  <c r="T90" i="6"/>
  <c r="S91" i="6"/>
  <c r="B91" i="6" s="1"/>
  <c r="T91" i="6"/>
  <c r="S92" i="6"/>
  <c r="B92" i="6" s="1"/>
  <c r="T92" i="6"/>
  <c r="S93" i="6"/>
  <c r="B93" i="6" s="1"/>
  <c r="T93" i="6"/>
  <c r="S94" i="6"/>
  <c r="B94" i="6" s="1"/>
  <c r="T94" i="6"/>
  <c r="S95" i="6"/>
  <c r="T95" i="6"/>
  <c r="S96" i="6"/>
  <c r="T96" i="6"/>
  <c r="S97" i="6"/>
  <c r="B97" i="6" s="1"/>
  <c r="T97" i="6"/>
  <c r="S98" i="6"/>
  <c r="B98" i="6" s="1"/>
  <c r="T98" i="6"/>
  <c r="S99" i="6"/>
  <c r="B99" i="6" s="1"/>
  <c r="T99" i="6"/>
  <c r="S100" i="6"/>
  <c r="B100" i="6" s="1"/>
  <c r="T100" i="6"/>
  <c r="S101" i="6"/>
  <c r="B101" i="6" s="1"/>
  <c r="T101" i="6"/>
  <c r="S102" i="6"/>
  <c r="B102" i="6" s="1"/>
  <c r="T102" i="6"/>
  <c r="S103" i="6"/>
  <c r="T103" i="6"/>
  <c r="S104" i="6"/>
  <c r="T104" i="6"/>
  <c r="S105" i="6"/>
  <c r="B105" i="6" s="1"/>
  <c r="T105" i="6"/>
  <c r="S106" i="6"/>
  <c r="B106" i="6" s="1"/>
  <c r="T106" i="6"/>
  <c r="S107" i="6"/>
  <c r="B107" i="6" s="1"/>
  <c r="T107" i="6"/>
  <c r="S108" i="6"/>
  <c r="B108" i="6" s="1"/>
  <c r="T108" i="6"/>
  <c r="S109" i="6"/>
  <c r="B109" i="6" s="1"/>
  <c r="T109" i="6"/>
  <c r="S110" i="6"/>
  <c r="B110" i="6" s="1"/>
  <c r="T110" i="6"/>
  <c r="S111" i="6"/>
  <c r="T111" i="6"/>
  <c r="S112" i="6"/>
  <c r="T112" i="6"/>
  <c r="S113" i="6"/>
  <c r="B113" i="6" s="1"/>
  <c r="T113" i="6"/>
  <c r="S114" i="6"/>
  <c r="B114" i="6" s="1"/>
  <c r="T114" i="6"/>
  <c r="S115" i="6"/>
  <c r="B115" i="6" s="1"/>
  <c r="T115" i="6"/>
  <c r="S116" i="6"/>
  <c r="B116" i="6" s="1"/>
  <c r="T116" i="6"/>
  <c r="S117" i="6"/>
  <c r="B117" i="6" s="1"/>
  <c r="T117" i="6"/>
  <c r="S118" i="6"/>
  <c r="B118" i="6" s="1"/>
  <c r="T118" i="6"/>
  <c r="S119" i="6"/>
  <c r="T119" i="6"/>
  <c r="S120" i="6"/>
  <c r="T120" i="6"/>
  <c r="S121" i="6"/>
  <c r="B121" i="6" s="1"/>
  <c r="T121" i="6"/>
  <c r="S122" i="6"/>
  <c r="B122" i="6" s="1"/>
  <c r="T122" i="6"/>
  <c r="S123" i="6"/>
  <c r="B123" i="6" s="1"/>
  <c r="T123" i="6"/>
  <c r="S124" i="6"/>
  <c r="B124" i="6" s="1"/>
  <c r="T124" i="6"/>
  <c r="S125" i="6"/>
  <c r="B125" i="6" s="1"/>
  <c r="T125" i="6"/>
  <c r="S126" i="6"/>
  <c r="B126" i="6" s="1"/>
  <c r="T126" i="6"/>
  <c r="S127" i="6"/>
  <c r="T127" i="6"/>
  <c r="S128" i="6"/>
  <c r="T128" i="6"/>
  <c r="S129" i="6"/>
  <c r="B129" i="6" s="1"/>
  <c r="T129" i="6"/>
  <c r="S130" i="6"/>
  <c r="B130" i="6" s="1"/>
  <c r="T130" i="6"/>
  <c r="S131" i="6"/>
  <c r="B131" i="6" s="1"/>
  <c r="T131" i="6"/>
  <c r="S132" i="6"/>
  <c r="B132" i="6" s="1"/>
  <c r="T132" i="6"/>
  <c r="S133" i="6"/>
  <c r="B133" i="6" s="1"/>
  <c r="T133" i="6"/>
  <c r="S134" i="6"/>
  <c r="B134" i="6" s="1"/>
  <c r="T134" i="6"/>
  <c r="S135" i="6"/>
  <c r="T135" i="6"/>
  <c r="S136" i="6"/>
  <c r="T136" i="6"/>
  <c r="S137" i="6"/>
  <c r="B137" i="6" s="1"/>
  <c r="T137" i="6"/>
  <c r="S138" i="6"/>
  <c r="B138" i="6" s="1"/>
  <c r="T138" i="6"/>
  <c r="S139" i="6"/>
  <c r="B139" i="6" s="1"/>
  <c r="T139" i="6"/>
  <c r="S140" i="6"/>
  <c r="B140" i="6" s="1"/>
  <c r="T140" i="6"/>
  <c r="S141" i="6"/>
  <c r="B141" i="6" s="1"/>
  <c r="T141" i="6"/>
  <c r="S142" i="6"/>
  <c r="B142" i="6" s="1"/>
  <c r="T142" i="6"/>
  <c r="S143" i="6"/>
  <c r="T143" i="6"/>
  <c r="S144" i="6"/>
  <c r="T144" i="6"/>
  <c r="S145" i="6"/>
  <c r="B145" i="6" s="1"/>
  <c r="T145" i="6"/>
  <c r="S146" i="6"/>
  <c r="B146" i="6" s="1"/>
  <c r="T146" i="6"/>
  <c r="S147" i="6"/>
  <c r="B147" i="6" s="1"/>
  <c r="T147" i="6"/>
  <c r="S148" i="6"/>
  <c r="B148" i="6" s="1"/>
  <c r="T148" i="6"/>
  <c r="S149" i="6"/>
  <c r="B149" i="6" s="1"/>
  <c r="T149" i="6"/>
  <c r="S150" i="6"/>
  <c r="B150" i="6" s="1"/>
  <c r="T150" i="6"/>
  <c r="S151" i="6"/>
  <c r="T151" i="6"/>
  <c r="S152" i="6"/>
  <c r="T152" i="6"/>
  <c r="S153" i="6"/>
  <c r="B153" i="6" s="1"/>
  <c r="T153" i="6"/>
  <c r="S154" i="6"/>
  <c r="B154" i="6" s="1"/>
  <c r="T154" i="6"/>
  <c r="S155" i="6"/>
  <c r="B155" i="6" s="1"/>
  <c r="T155" i="6"/>
  <c r="S156" i="6"/>
  <c r="B156" i="6" s="1"/>
  <c r="T156" i="6"/>
  <c r="S157" i="6"/>
  <c r="B157" i="6" s="1"/>
  <c r="T157" i="6"/>
  <c r="S158" i="6"/>
  <c r="B158" i="6" s="1"/>
  <c r="T158" i="6"/>
  <c r="S159" i="6"/>
  <c r="T159" i="6"/>
  <c r="S160" i="6"/>
  <c r="T160" i="6"/>
  <c r="S161" i="6"/>
  <c r="B161" i="6" s="1"/>
  <c r="T161" i="6"/>
  <c r="S162" i="6"/>
  <c r="B162" i="6" s="1"/>
  <c r="T162" i="6"/>
  <c r="S163" i="6"/>
  <c r="B163" i="6" s="1"/>
  <c r="T163" i="6"/>
  <c r="S164" i="6"/>
  <c r="B164" i="6" s="1"/>
  <c r="T164" i="6"/>
  <c r="S165" i="6"/>
  <c r="B165" i="6" s="1"/>
  <c r="T165" i="6"/>
  <c r="S166" i="6"/>
  <c r="B166" i="6" s="1"/>
  <c r="T166" i="6"/>
  <c r="S167" i="6"/>
  <c r="T167" i="6"/>
  <c r="S168" i="6"/>
  <c r="T168" i="6"/>
  <c r="S169" i="6"/>
  <c r="B169" i="6" s="1"/>
  <c r="T169" i="6"/>
  <c r="S170" i="6"/>
  <c r="B170" i="6" s="1"/>
  <c r="T170" i="6"/>
  <c r="S171" i="6"/>
  <c r="B171" i="6" s="1"/>
  <c r="T171" i="6"/>
  <c r="S172" i="6"/>
  <c r="B172" i="6" s="1"/>
  <c r="T172" i="6"/>
  <c r="S173" i="6"/>
  <c r="B173" i="6" s="1"/>
  <c r="T173" i="6"/>
  <c r="S174" i="6"/>
  <c r="B174" i="6" s="1"/>
  <c r="T174" i="6"/>
  <c r="S175" i="6"/>
  <c r="T175" i="6"/>
  <c r="S176" i="6"/>
  <c r="T176" i="6"/>
  <c r="S177" i="6"/>
  <c r="B177" i="6" s="1"/>
  <c r="T177" i="6"/>
  <c r="S178" i="6"/>
  <c r="B178" i="6" s="1"/>
  <c r="T178" i="6"/>
  <c r="S179" i="6"/>
  <c r="B179" i="6" s="1"/>
  <c r="T179" i="6"/>
  <c r="S180" i="6"/>
  <c r="B180" i="6" s="1"/>
  <c r="T180" i="6"/>
  <c r="S181" i="6"/>
  <c r="B181" i="6" s="1"/>
  <c r="T181" i="6"/>
  <c r="S182" i="6"/>
  <c r="B182" i="6" s="1"/>
  <c r="T182" i="6"/>
  <c r="S183" i="6"/>
  <c r="T183" i="6"/>
  <c r="S184" i="6"/>
  <c r="T184" i="6"/>
  <c r="S185" i="6"/>
  <c r="B185" i="6" s="1"/>
  <c r="T185" i="6"/>
  <c r="S186" i="6"/>
  <c r="B186" i="6" s="1"/>
  <c r="T186" i="6"/>
  <c r="S187" i="6"/>
  <c r="B187" i="6" s="1"/>
  <c r="T187" i="6"/>
  <c r="S188" i="6"/>
  <c r="B188" i="6" s="1"/>
  <c r="T188" i="6"/>
  <c r="S189" i="6"/>
  <c r="B189" i="6" s="1"/>
  <c r="T189" i="6"/>
  <c r="S190" i="6"/>
  <c r="B190" i="6" s="1"/>
  <c r="T190" i="6"/>
  <c r="S191" i="6"/>
  <c r="T191" i="6"/>
  <c r="S192" i="6"/>
  <c r="T192" i="6"/>
  <c r="S193" i="6"/>
  <c r="B193" i="6" s="1"/>
  <c r="T193" i="6"/>
  <c r="S194" i="6"/>
  <c r="B194" i="6" s="1"/>
  <c r="T194" i="6"/>
  <c r="S195" i="6"/>
  <c r="B195" i="6" s="1"/>
  <c r="T195" i="6"/>
  <c r="S196" i="6"/>
  <c r="B196" i="6" s="1"/>
  <c r="T196" i="6"/>
  <c r="S197" i="6"/>
  <c r="B197" i="6" s="1"/>
  <c r="T197" i="6"/>
  <c r="S198" i="6"/>
  <c r="B198" i="6" s="1"/>
  <c r="T198" i="6"/>
  <c r="S199" i="6"/>
  <c r="T199" i="6"/>
  <c r="S200" i="6"/>
  <c r="T200" i="6"/>
  <c r="S201" i="6"/>
  <c r="B201" i="6" s="1"/>
  <c r="T201" i="6"/>
  <c r="S202" i="6"/>
  <c r="B202" i="6" s="1"/>
  <c r="T202" i="6"/>
  <c r="S203" i="6"/>
  <c r="B203" i="6" s="1"/>
  <c r="T203" i="6"/>
  <c r="S204" i="6"/>
  <c r="B204" i="6" s="1"/>
  <c r="T204" i="6"/>
  <c r="S205" i="6"/>
  <c r="B205" i="6" s="1"/>
  <c r="T205" i="6"/>
  <c r="S206" i="6"/>
  <c r="B206" i="6" s="1"/>
  <c r="T206" i="6"/>
  <c r="S207" i="6"/>
  <c r="T207" i="6"/>
  <c r="S208" i="6"/>
  <c r="T208" i="6"/>
  <c r="S209" i="6"/>
  <c r="B209" i="6" s="1"/>
  <c r="T209" i="6"/>
  <c r="S210" i="6"/>
  <c r="B210" i="6" s="1"/>
  <c r="T210" i="6"/>
  <c r="S211" i="6"/>
  <c r="B211" i="6" s="1"/>
  <c r="T211" i="6"/>
  <c r="S212" i="6"/>
  <c r="B212" i="6" s="1"/>
  <c r="T212" i="6"/>
  <c r="S213" i="6"/>
  <c r="B213" i="6" s="1"/>
  <c r="T213" i="6"/>
  <c r="S214" i="6"/>
  <c r="B214" i="6" s="1"/>
  <c r="T214" i="6"/>
  <c r="S215" i="6"/>
  <c r="T215" i="6"/>
  <c r="S16" i="6"/>
  <c r="T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16" i="6"/>
  <c r="C16" i="6"/>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O14" i="6" l="1"/>
  <c r="N14" i="6"/>
  <c r="T14" i="6"/>
  <c r="S14" i="6"/>
  <c r="P14" i="6"/>
  <c r="J85" i="32"/>
  <c r="L85" i="32" s="1"/>
  <c r="J86" i="32"/>
  <c r="L86" i="32" s="1"/>
  <c r="J87" i="32"/>
  <c r="L87" i="32" s="1"/>
  <c r="J88" i="32"/>
  <c r="L88" i="32" s="1"/>
  <c r="J89" i="32"/>
  <c r="L89" i="32" s="1"/>
  <c r="J90" i="32"/>
  <c r="L90" i="32" s="1"/>
  <c r="J91" i="32"/>
  <c r="L91" i="32" s="1"/>
  <c r="J92" i="32"/>
  <c r="L92" i="32" s="1"/>
  <c r="J93" i="32"/>
  <c r="L93" i="32" s="1"/>
  <c r="J94" i="32"/>
  <c r="L94" i="32" s="1"/>
  <c r="J95" i="32"/>
  <c r="L95" i="32" s="1"/>
  <c r="J96" i="32"/>
  <c r="L96" i="32" s="1"/>
  <c r="J97" i="32"/>
  <c r="L97" i="32" s="1"/>
  <c r="J98" i="32"/>
  <c r="L98" i="32" s="1"/>
  <c r="J99" i="32"/>
  <c r="L99" i="32" s="1"/>
  <c r="J100" i="32"/>
  <c r="L100" i="32" s="1"/>
  <c r="J101" i="32"/>
  <c r="L101" i="32" s="1"/>
  <c r="J102" i="32"/>
  <c r="L102" i="32" s="1"/>
  <c r="J103" i="32"/>
  <c r="L103" i="32" s="1"/>
  <c r="J104" i="32"/>
  <c r="L104" i="32" s="1"/>
  <c r="J105" i="32"/>
  <c r="L105" i="32" s="1"/>
  <c r="J106" i="32"/>
  <c r="L106" i="32" s="1"/>
  <c r="J107" i="32"/>
  <c r="L107" i="32" s="1"/>
  <c r="J108" i="32"/>
  <c r="L108" i="32" s="1"/>
  <c r="J84" i="32"/>
  <c r="L84" i="32" s="1"/>
  <c r="AA85" i="32" l="1"/>
  <c r="AA86" i="32"/>
  <c r="AA87" i="32"/>
  <c r="AA88" i="32"/>
  <c r="AA89" i="32"/>
  <c r="AA90" i="32"/>
  <c r="AA91" i="32"/>
  <c r="AA92" i="32"/>
  <c r="AA93" i="32"/>
  <c r="AA94" i="32"/>
  <c r="AA95" i="32"/>
  <c r="AA96" i="32"/>
  <c r="AA97" i="32"/>
  <c r="AA98" i="32"/>
  <c r="AA99" i="32"/>
  <c r="AA100" i="32"/>
  <c r="AA101" i="32"/>
  <c r="AA102" i="32"/>
  <c r="AA103" i="32"/>
  <c r="AA104" i="32"/>
  <c r="AA105" i="32"/>
  <c r="AA106" i="32"/>
  <c r="AA107" i="32"/>
  <c r="AA108" i="32"/>
  <c r="Z85" i="32"/>
  <c r="Z86" i="32"/>
  <c r="Z87" i="32"/>
  <c r="Z88" i="32"/>
  <c r="Z89" i="32"/>
  <c r="Z90" i="32"/>
  <c r="Z91" i="32"/>
  <c r="Z92" i="32"/>
  <c r="Z93" i="32"/>
  <c r="Z94" i="32"/>
  <c r="Z95" i="32"/>
  <c r="Z96" i="32"/>
  <c r="Z97" i="32"/>
  <c r="Z98" i="32"/>
  <c r="Z99" i="32"/>
  <c r="Z100" i="32"/>
  <c r="Z101" i="32"/>
  <c r="Z102" i="32"/>
  <c r="Z103" i="32"/>
  <c r="Z104" i="32"/>
  <c r="Z105" i="32"/>
  <c r="Z106" i="32"/>
  <c r="Z107" i="32"/>
  <c r="Z108" i="32"/>
  <c r="Z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84" i="32"/>
  <c r="AA43" i="15" l="1"/>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AA42" i="15"/>
  <c r="W42" i="15"/>
  <c r="AA40" i="15" l="1"/>
  <c r="W40" i="15"/>
  <c r="R114" i="32" l="1"/>
  <c r="R115" i="32"/>
  <c r="R113" i="32"/>
  <c r="R85" i="32"/>
  <c r="R86" i="32"/>
  <c r="R87" i="32"/>
  <c r="R88" i="32"/>
  <c r="R89" i="32"/>
  <c r="R90" i="32"/>
  <c r="R91" i="32"/>
  <c r="R92" i="32"/>
  <c r="R93" i="32"/>
  <c r="R94" i="32"/>
  <c r="R95" i="32"/>
  <c r="R96" i="32"/>
  <c r="R97" i="32"/>
  <c r="R98" i="32"/>
  <c r="R99" i="32"/>
  <c r="R100" i="32"/>
  <c r="R101" i="32"/>
  <c r="R102" i="32"/>
  <c r="R103" i="32"/>
  <c r="R104" i="32"/>
  <c r="R105" i="32"/>
  <c r="R106" i="32"/>
  <c r="R107" i="32"/>
  <c r="R108" i="32"/>
  <c r="R84" i="32"/>
  <c r="P30" i="1"/>
  <c r="P31" i="1"/>
  <c r="P29" i="1"/>
  <c r="O31" i="1"/>
  <c r="O30" i="1"/>
  <c r="O29" i="1"/>
  <c r="I4" i="1"/>
  <c r="J30" i="1"/>
  <c r="J31" i="1"/>
  <c r="J29" i="1"/>
  <c r="M84" i="32" l="1"/>
  <c r="AA84" i="32" s="1"/>
  <c r="O27" i="1"/>
  <c r="P27" i="1"/>
  <c r="I5" i="1" l="1"/>
  <c r="B35" i="1" l="1"/>
  <c r="I11" i="1"/>
  <c r="I12" i="1"/>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42" i="15"/>
  <c r="M42" i="15" s="1"/>
  <c r="B32" i="1" l="1"/>
  <c r="B36" i="1"/>
  <c r="I36" i="1"/>
  <c r="J36" i="1"/>
  <c r="J35" i="1"/>
  <c r="K35" i="1"/>
  <c r="U15" i="45" l="1"/>
  <c r="V15" i="45"/>
  <c r="W15" i="45"/>
  <c r="X15" i="45"/>
  <c r="U16" i="45"/>
  <c r="V16" i="45"/>
  <c r="W16" i="45"/>
  <c r="X16" i="45"/>
  <c r="U17" i="45"/>
  <c r="V17" i="45"/>
  <c r="W17" i="45"/>
  <c r="X17" i="45"/>
  <c r="U18" i="45"/>
  <c r="V18" i="45"/>
  <c r="W18" i="45"/>
  <c r="X18" i="45"/>
  <c r="U19" i="45"/>
  <c r="V19" i="45"/>
  <c r="W19" i="45"/>
  <c r="X19" i="45"/>
  <c r="U20" i="45"/>
  <c r="V20" i="45"/>
  <c r="W20" i="45"/>
  <c r="X20" i="45"/>
  <c r="S17" i="12"/>
  <c r="S18" i="12"/>
  <c r="S16" i="12"/>
  <c r="T17" i="12"/>
  <c r="T18" i="12"/>
  <c r="T16" i="12"/>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209" i="14"/>
  <c r="L210" i="14"/>
  <c r="L211" i="14"/>
  <c r="L212" i="14"/>
  <c r="L213" i="14"/>
  <c r="L214" i="14"/>
  <c r="L215" i="14"/>
  <c r="L216" i="14"/>
  <c r="L217" i="14"/>
  <c r="L218" i="14"/>
  <c r="L219" i="14"/>
  <c r="L220" i="14"/>
  <c r="L221" i="14"/>
  <c r="L222" i="14"/>
  <c r="L223" i="14"/>
  <c r="L23" i="14"/>
  <c r="V13" i="45" l="1"/>
  <c r="X13" i="45"/>
  <c r="W13" i="45"/>
  <c r="U13" i="45"/>
  <c r="T14" i="12"/>
  <c r="P113" i="32"/>
  <c r="P114" i="32"/>
  <c r="N17" i="45"/>
  <c r="N18" i="45"/>
  <c r="N19" i="45"/>
  <c r="N20" i="45"/>
  <c r="AB42" i="15" l="1"/>
  <c r="K214" i="30"/>
  <c r="K215" i="30"/>
  <c r="I214" i="30"/>
  <c r="I215"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146" i="30"/>
  <c r="K147" i="30"/>
  <c r="K148" i="30"/>
  <c r="K149" i="30"/>
  <c r="K150" i="30"/>
  <c r="K151" i="30"/>
  <c r="K152" i="30"/>
  <c r="K153" i="30"/>
  <c r="K154" i="30"/>
  <c r="K155" i="30"/>
  <c r="K156" i="30"/>
  <c r="K157" i="30"/>
  <c r="K158" i="30"/>
  <c r="K159" i="30"/>
  <c r="K160" i="30"/>
  <c r="K161" i="30"/>
  <c r="K162" i="30"/>
  <c r="K163" i="30"/>
  <c r="K164" i="30"/>
  <c r="K165" i="30"/>
  <c r="K166" i="30"/>
  <c r="K167" i="30"/>
  <c r="K168" i="30"/>
  <c r="K169" i="30"/>
  <c r="K170" i="30"/>
  <c r="K171" i="30"/>
  <c r="K172" i="30"/>
  <c r="K173" i="30"/>
  <c r="K174" i="30"/>
  <c r="K175" i="30"/>
  <c r="K176" i="30"/>
  <c r="K177" i="30"/>
  <c r="K178" i="30"/>
  <c r="K179" i="30"/>
  <c r="K180" i="30"/>
  <c r="K181" i="30"/>
  <c r="K182" i="30"/>
  <c r="K183" i="30"/>
  <c r="K184" i="30"/>
  <c r="K185" i="30"/>
  <c r="K186" i="30"/>
  <c r="K187" i="30"/>
  <c r="K188" i="30"/>
  <c r="K189" i="30"/>
  <c r="K190" i="30"/>
  <c r="K191" i="30"/>
  <c r="K192" i="30"/>
  <c r="K193" i="30"/>
  <c r="K194" i="30"/>
  <c r="K195" i="30"/>
  <c r="K196" i="30"/>
  <c r="K197" i="30"/>
  <c r="K198" i="30"/>
  <c r="K199" i="30"/>
  <c r="K200" i="30"/>
  <c r="K201" i="30"/>
  <c r="K202" i="30"/>
  <c r="K203" i="30"/>
  <c r="K204" i="30"/>
  <c r="K205" i="30"/>
  <c r="K206" i="30"/>
  <c r="K207" i="30"/>
  <c r="K208" i="30"/>
  <c r="K209" i="30"/>
  <c r="K210" i="30"/>
  <c r="K211" i="30"/>
  <c r="K212" i="30"/>
  <c r="K213" i="30"/>
  <c r="K14" i="30"/>
  <c r="J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102" i="30"/>
  <c r="I103" i="30"/>
  <c r="I104" i="30"/>
  <c r="I105" i="30"/>
  <c r="I106" i="30"/>
  <c r="I107" i="30"/>
  <c r="I108" i="30"/>
  <c r="I109" i="30"/>
  <c r="I110" i="30"/>
  <c r="I111" i="30"/>
  <c r="I112" i="30"/>
  <c r="I113" i="30"/>
  <c r="I114" i="30"/>
  <c r="I115" i="30"/>
  <c r="I116" i="30"/>
  <c r="I117" i="30"/>
  <c r="I118" i="30"/>
  <c r="I119" i="30"/>
  <c r="I120" i="30"/>
  <c r="I121" i="30"/>
  <c r="I122" i="30"/>
  <c r="I123" i="30"/>
  <c r="I124" i="30"/>
  <c r="I125" i="30"/>
  <c r="I126" i="30"/>
  <c r="I127" i="30"/>
  <c r="I128" i="30"/>
  <c r="I129" i="30"/>
  <c r="I130" i="30"/>
  <c r="I131" i="30"/>
  <c r="I132" i="30"/>
  <c r="I133" i="30"/>
  <c r="I134" i="30"/>
  <c r="I135" i="30"/>
  <c r="I136" i="30"/>
  <c r="I137" i="30"/>
  <c r="I138" i="30"/>
  <c r="I139" i="30"/>
  <c r="I140" i="30"/>
  <c r="I141" i="30"/>
  <c r="I142" i="30"/>
  <c r="I143" i="30"/>
  <c r="I144" i="30"/>
  <c r="I145" i="30"/>
  <c r="I146" i="30"/>
  <c r="I147" i="30"/>
  <c r="I148" i="30"/>
  <c r="I149" i="30"/>
  <c r="I150" i="30"/>
  <c r="I151" i="30"/>
  <c r="I152" i="30"/>
  <c r="I153" i="30"/>
  <c r="I154" i="30"/>
  <c r="I155" i="30"/>
  <c r="I156" i="30"/>
  <c r="I157" i="30"/>
  <c r="I158" i="30"/>
  <c r="I159" i="30"/>
  <c r="I160" i="30"/>
  <c r="I161" i="30"/>
  <c r="I162" i="30"/>
  <c r="I163" i="30"/>
  <c r="I164" i="30"/>
  <c r="I165" i="30"/>
  <c r="I166" i="30"/>
  <c r="I167" i="30"/>
  <c r="I168" i="30"/>
  <c r="I169" i="30"/>
  <c r="I170" i="30"/>
  <c r="I171" i="30"/>
  <c r="I172" i="30"/>
  <c r="I173" i="30"/>
  <c r="I174" i="30"/>
  <c r="I175" i="30"/>
  <c r="I176" i="30"/>
  <c r="I177" i="30"/>
  <c r="I178" i="30"/>
  <c r="I179" i="30"/>
  <c r="I180" i="30"/>
  <c r="I181" i="30"/>
  <c r="I182" i="30"/>
  <c r="I183" i="30"/>
  <c r="I184" i="30"/>
  <c r="I185" i="30"/>
  <c r="I186" i="30"/>
  <c r="I187" i="30"/>
  <c r="I188" i="30"/>
  <c r="I189" i="30"/>
  <c r="I190" i="30"/>
  <c r="I191" i="30"/>
  <c r="I192" i="30"/>
  <c r="I193" i="30"/>
  <c r="I194" i="30"/>
  <c r="I195" i="30"/>
  <c r="I196" i="30"/>
  <c r="I197" i="30"/>
  <c r="I198" i="30"/>
  <c r="I199" i="30"/>
  <c r="I200" i="30"/>
  <c r="I201" i="30"/>
  <c r="I202" i="30"/>
  <c r="I203" i="30"/>
  <c r="I204" i="30"/>
  <c r="I205" i="30"/>
  <c r="I206" i="30"/>
  <c r="I207" i="30"/>
  <c r="I208" i="30"/>
  <c r="I209" i="30"/>
  <c r="I210" i="30"/>
  <c r="I211" i="30"/>
  <c r="I212" i="30"/>
  <c r="I213" i="30"/>
  <c r="I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54" i="30"/>
  <c r="J55" i="30"/>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104" i="30"/>
  <c r="J105" i="30"/>
  <c r="J106" i="30"/>
  <c r="J107" i="30"/>
  <c r="J108" i="30"/>
  <c r="J109" i="30"/>
  <c r="J110" i="30"/>
  <c r="J111" i="30"/>
  <c r="J112" i="30"/>
  <c r="J113" i="30"/>
  <c r="J114" i="30"/>
  <c r="J115" i="30"/>
  <c r="J116" i="30"/>
  <c r="J117" i="30"/>
  <c r="J118" i="30"/>
  <c r="J119" i="30"/>
  <c r="J120" i="30"/>
  <c r="J121" i="30"/>
  <c r="J122" i="30"/>
  <c r="J123" i="30"/>
  <c r="J124" i="30"/>
  <c r="J125" i="30"/>
  <c r="J126" i="30"/>
  <c r="J127" i="30"/>
  <c r="J128" i="30"/>
  <c r="J129" i="30"/>
  <c r="J130" i="30"/>
  <c r="J131" i="30"/>
  <c r="J132" i="30"/>
  <c r="J133" i="30"/>
  <c r="J134" i="30"/>
  <c r="J135" i="30"/>
  <c r="J136" i="30"/>
  <c r="J137" i="30"/>
  <c r="J138" i="30"/>
  <c r="J139" i="30"/>
  <c r="J140" i="30"/>
  <c r="J141" i="30"/>
  <c r="J142" i="30"/>
  <c r="J143" i="30"/>
  <c r="J144" i="30"/>
  <c r="J145" i="30"/>
  <c r="J146" i="30"/>
  <c r="J147" i="30"/>
  <c r="J148" i="30"/>
  <c r="J149" i="30"/>
  <c r="J150" i="30"/>
  <c r="J151" i="30"/>
  <c r="J152" i="30"/>
  <c r="J153" i="30"/>
  <c r="J154" i="30"/>
  <c r="J155" i="30"/>
  <c r="J156" i="30"/>
  <c r="J157" i="30"/>
  <c r="J158" i="30"/>
  <c r="J159" i="30"/>
  <c r="J160" i="30"/>
  <c r="J161" i="30"/>
  <c r="J162" i="30"/>
  <c r="J163" i="30"/>
  <c r="J164" i="30"/>
  <c r="J165" i="30"/>
  <c r="J166" i="30"/>
  <c r="J167" i="30"/>
  <c r="J168" i="30"/>
  <c r="J169" i="30"/>
  <c r="J170" i="30"/>
  <c r="J171" i="30"/>
  <c r="J172" i="30"/>
  <c r="J173" i="30"/>
  <c r="J174" i="30"/>
  <c r="J175" i="30"/>
  <c r="J176" i="30"/>
  <c r="J177" i="30"/>
  <c r="J178" i="30"/>
  <c r="J179" i="30"/>
  <c r="J180" i="30"/>
  <c r="J181" i="30"/>
  <c r="J182" i="30"/>
  <c r="J183" i="30"/>
  <c r="J184" i="30"/>
  <c r="J185" i="30"/>
  <c r="J186" i="30"/>
  <c r="J187" i="30"/>
  <c r="J188" i="30"/>
  <c r="J189" i="30"/>
  <c r="J190" i="30"/>
  <c r="J191" i="30"/>
  <c r="J192" i="30"/>
  <c r="J193" i="30"/>
  <c r="J194" i="30"/>
  <c r="J195" i="30"/>
  <c r="J196" i="30"/>
  <c r="J197" i="30"/>
  <c r="J198" i="30"/>
  <c r="J199" i="30"/>
  <c r="J200" i="30"/>
  <c r="J201" i="30"/>
  <c r="J202" i="30"/>
  <c r="J203" i="30"/>
  <c r="J204" i="30"/>
  <c r="J205" i="30"/>
  <c r="J206" i="30"/>
  <c r="J207" i="30"/>
  <c r="J208" i="30"/>
  <c r="J209" i="30"/>
  <c r="J210" i="30"/>
  <c r="J211" i="30"/>
  <c r="J212" i="30"/>
  <c r="J213" i="30"/>
  <c r="C27" i="5" l="1"/>
  <c r="J27" i="5" s="1"/>
  <c r="C28" i="5"/>
  <c r="J28" i="5" s="1"/>
  <c r="C26" i="5"/>
  <c r="J26" i="5" s="1"/>
  <c r="C20" i="5"/>
  <c r="C21" i="5"/>
  <c r="J21" i="5" s="1"/>
  <c r="C22" i="5"/>
  <c r="J22" i="5" s="1"/>
  <c r="J20" i="5" l="1"/>
  <c r="Q43" i="15" l="1"/>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42" i="15"/>
  <c r="Q56" i="32"/>
  <c r="Q57" i="32"/>
  <c r="Q58" i="32"/>
  <c r="Q59" i="32"/>
  <c r="Q60" i="32"/>
  <c r="Q55" i="32"/>
  <c r="W55" i="32"/>
  <c r="W56" i="32"/>
  <c r="W57" i="32"/>
  <c r="W58" i="32"/>
  <c r="W59" i="32"/>
  <c r="W60" i="32"/>
  <c r="S55" i="32"/>
  <c r="T55" i="32"/>
  <c r="U55" i="32"/>
  <c r="V55" i="32"/>
  <c r="S56" i="32"/>
  <c r="T56" i="32"/>
  <c r="U56" i="32"/>
  <c r="V56" i="32"/>
  <c r="S57" i="32"/>
  <c r="T57" i="32"/>
  <c r="U57" i="32"/>
  <c r="V57" i="32"/>
  <c r="S58" i="32"/>
  <c r="T58" i="32"/>
  <c r="U58" i="32"/>
  <c r="V58" i="32"/>
  <c r="S59" i="32"/>
  <c r="T59" i="32"/>
  <c r="U59" i="32"/>
  <c r="V59" i="32"/>
  <c r="S60" i="32"/>
  <c r="T60" i="32"/>
  <c r="U60" i="32"/>
  <c r="V60" i="32"/>
  <c r="Q19" i="45"/>
  <c r="R19" i="45"/>
  <c r="S19" i="45"/>
  <c r="T19" i="45"/>
  <c r="Y19" i="45"/>
  <c r="AC19" i="45" s="1"/>
  <c r="B19" i="45" s="1"/>
  <c r="Z19" i="45"/>
  <c r="Q20" i="45"/>
  <c r="R20" i="45"/>
  <c r="S20" i="45"/>
  <c r="T20" i="45"/>
  <c r="Y20" i="45"/>
  <c r="AC20" i="45" s="1"/>
  <c r="B20" i="45" s="1"/>
  <c r="Z20" i="45"/>
  <c r="Q16" i="45"/>
  <c r="AD16" i="45" s="1"/>
  <c r="R16" i="45"/>
  <c r="S16" i="45"/>
  <c r="T16" i="45"/>
  <c r="Y16" i="45"/>
  <c r="Z16" i="45"/>
  <c r="Q17" i="45"/>
  <c r="AD17" i="45" s="1"/>
  <c r="R17" i="45"/>
  <c r="S17" i="45"/>
  <c r="T17" i="45"/>
  <c r="Y17" i="45"/>
  <c r="Z17" i="45"/>
  <c r="Q18" i="45"/>
  <c r="R18" i="45"/>
  <c r="S18" i="45"/>
  <c r="T18" i="45"/>
  <c r="Y18" i="45"/>
  <c r="Z18" i="45"/>
  <c r="I31" i="1"/>
  <c r="I30" i="1"/>
  <c r="C17" i="12"/>
  <c r="K17" i="12" s="1"/>
  <c r="C18" i="12"/>
  <c r="K18" i="12" s="1"/>
  <c r="C16" i="12"/>
  <c r="K16" i="12" s="1"/>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42"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43" i="15"/>
  <c r="P121" i="32"/>
  <c r="P86" i="32"/>
  <c r="P87" i="32"/>
  <c r="P88" i="32"/>
  <c r="P89" i="32"/>
  <c r="P90" i="32"/>
  <c r="P91" i="32"/>
  <c r="P92" i="32"/>
  <c r="P93" i="32"/>
  <c r="P94" i="32"/>
  <c r="P95" i="32"/>
  <c r="P96" i="32"/>
  <c r="P97" i="32"/>
  <c r="P98" i="32"/>
  <c r="P99" i="32"/>
  <c r="P100" i="32"/>
  <c r="P101" i="32"/>
  <c r="P102" i="32"/>
  <c r="P103" i="32"/>
  <c r="P104" i="32"/>
  <c r="P105" i="32"/>
  <c r="P106" i="32"/>
  <c r="P107" i="32"/>
  <c r="P108" i="32"/>
  <c r="P85" i="32"/>
  <c r="P122" i="32"/>
  <c r="Q122" i="32"/>
  <c r="P123" i="32"/>
  <c r="Q123" i="32"/>
  <c r="P124" i="32"/>
  <c r="Q124" i="32"/>
  <c r="P125" i="32"/>
  <c r="Q125" i="32"/>
  <c r="P126" i="32"/>
  <c r="Q126" i="32"/>
  <c r="P127" i="32"/>
  <c r="Q127" i="32"/>
  <c r="P128" i="32"/>
  <c r="Q128" i="32"/>
  <c r="P129" i="32"/>
  <c r="Q129" i="32"/>
  <c r="P130" i="32"/>
  <c r="Q130" i="32"/>
  <c r="P131" i="32"/>
  <c r="Q131" i="32"/>
  <c r="P132" i="32"/>
  <c r="Q132" i="32"/>
  <c r="P133" i="32"/>
  <c r="Q133" i="32"/>
  <c r="P134" i="32"/>
  <c r="Q134" i="32"/>
  <c r="P135" i="32"/>
  <c r="Q135" i="32"/>
  <c r="P136" i="32"/>
  <c r="Q136" i="32"/>
  <c r="P137" i="32"/>
  <c r="Q137" i="32"/>
  <c r="P138" i="32"/>
  <c r="Q138" i="32"/>
  <c r="P139" i="32"/>
  <c r="Q139" i="32"/>
  <c r="P140" i="32"/>
  <c r="Q140" i="32"/>
  <c r="P141" i="32"/>
  <c r="Q141" i="32"/>
  <c r="P142" i="32"/>
  <c r="Q142" i="32"/>
  <c r="P143" i="32"/>
  <c r="Q143" i="32"/>
  <c r="P144" i="32"/>
  <c r="Q144" i="32"/>
  <c r="P145" i="32"/>
  <c r="Q145" i="32"/>
  <c r="P146" i="32"/>
  <c r="Q146" i="32"/>
  <c r="P147" i="32"/>
  <c r="Q147" i="32"/>
  <c r="P148" i="32"/>
  <c r="Q148" i="32"/>
  <c r="P149" i="32"/>
  <c r="Q149" i="32"/>
  <c r="P150" i="32"/>
  <c r="Q150" i="32"/>
  <c r="P151" i="32"/>
  <c r="Q151" i="32"/>
  <c r="P152" i="32"/>
  <c r="Q152" i="32"/>
  <c r="P153" i="32"/>
  <c r="Q153" i="32"/>
  <c r="P154" i="32"/>
  <c r="Q154" i="32"/>
  <c r="P155" i="32"/>
  <c r="Q155" i="32"/>
  <c r="P156" i="32"/>
  <c r="Q156" i="32"/>
  <c r="P157" i="32"/>
  <c r="Q157" i="32"/>
  <c r="P158" i="32"/>
  <c r="Q158" i="32"/>
  <c r="P159" i="32"/>
  <c r="Q159" i="32"/>
  <c r="P160" i="32"/>
  <c r="Q160" i="32"/>
  <c r="P161" i="32"/>
  <c r="Q161" i="32"/>
  <c r="P162" i="32"/>
  <c r="Q162" i="32"/>
  <c r="P163" i="32"/>
  <c r="Q163" i="32"/>
  <c r="P164" i="32"/>
  <c r="Q164" i="32"/>
  <c r="P165" i="32"/>
  <c r="Q165" i="32"/>
  <c r="P166" i="32"/>
  <c r="Q166" i="32"/>
  <c r="P167" i="32"/>
  <c r="Q167" i="32"/>
  <c r="P168" i="32"/>
  <c r="Q168" i="32"/>
  <c r="P169" i="32"/>
  <c r="Q169" i="32"/>
  <c r="P170" i="32"/>
  <c r="Q170" i="32"/>
  <c r="P171" i="32"/>
  <c r="Q171" i="32"/>
  <c r="P172" i="32"/>
  <c r="Q172" i="32"/>
  <c r="P173" i="32"/>
  <c r="Q173" i="32"/>
  <c r="P174" i="32"/>
  <c r="Q174" i="32"/>
  <c r="P175" i="32"/>
  <c r="Q175" i="32"/>
  <c r="P176" i="32"/>
  <c r="Q176" i="32"/>
  <c r="P177" i="32"/>
  <c r="Q177" i="32"/>
  <c r="P178" i="32"/>
  <c r="Q178" i="32"/>
  <c r="P179" i="32"/>
  <c r="Q179" i="32"/>
  <c r="P180" i="32"/>
  <c r="Q180" i="32"/>
  <c r="P181" i="32"/>
  <c r="Q181" i="32"/>
  <c r="P182" i="32"/>
  <c r="Q182" i="32"/>
  <c r="P183" i="32"/>
  <c r="Q183" i="32"/>
  <c r="P184" i="32"/>
  <c r="Q184" i="32"/>
  <c r="P185" i="32"/>
  <c r="Q185" i="32"/>
  <c r="P186" i="32"/>
  <c r="Q186" i="32"/>
  <c r="P187" i="32"/>
  <c r="Q187" i="32"/>
  <c r="P188" i="32"/>
  <c r="Q188" i="32"/>
  <c r="P189" i="32"/>
  <c r="Q189" i="32"/>
  <c r="P190" i="32"/>
  <c r="Q190" i="32"/>
  <c r="P191" i="32"/>
  <c r="Q191" i="32"/>
  <c r="P192" i="32"/>
  <c r="Q192" i="32"/>
  <c r="P193" i="32"/>
  <c r="Q193" i="32"/>
  <c r="P194" i="32"/>
  <c r="Q194" i="32"/>
  <c r="P195" i="32"/>
  <c r="Q195" i="32"/>
  <c r="P196" i="32"/>
  <c r="Q196" i="32"/>
  <c r="P197" i="32"/>
  <c r="Q197" i="32"/>
  <c r="P198" i="32"/>
  <c r="Q198" i="32"/>
  <c r="P199" i="32"/>
  <c r="Q199" i="32"/>
  <c r="P200" i="32"/>
  <c r="Q200" i="32"/>
  <c r="P201" i="32"/>
  <c r="Q201" i="32"/>
  <c r="P202" i="32"/>
  <c r="Q202" i="32"/>
  <c r="P203" i="32"/>
  <c r="Q203" i="32"/>
  <c r="P204" i="32"/>
  <c r="Q204" i="32"/>
  <c r="P205" i="32"/>
  <c r="Q205" i="32"/>
  <c r="P206" i="32"/>
  <c r="Q206" i="32"/>
  <c r="P207" i="32"/>
  <c r="Q207" i="32"/>
  <c r="P208" i="32"/>
  <c r="Q208" i="32"/>
  <c r="P209" i="32"/>
  <c r="Q209" i="32"/>
  <c r="P210" i="32"/>
  <c r="Q210" i="32"/>
  <c r="P211" i="32"/>
  <c r="Q211" i="32"/>
  <c r="P212" i="32"/>
  <c r="Q212" i="32"/>
  <c r="P213" i="32"/>
  <c r="Q213" i="32"/>
  <c r="P214" i="32"/>
  <c r="Q214" i="32"/>
  <c r="P215" i="32"/>
  <c r="Q215" i="32"/>
  <c r="P216" i="32"/>
  <c r="Q216" i="32"/>
  <c r="P217" i="32"/>
  <c r="Q217" i="32"/>
  <c r="P218" i="32"/>
  <c r="Q218" i="32"/>
  <c r="P219" i="32"/>
  <c r="Q219" i="32"/>
  <c r="P220" i="32"/>
  <c r="Q220" i="32"/>
  <c r="P221" i="32"/>
  <c r="Q221" i="32"/>
  <c r="P222" i="32"/>
  <c r="Q222" i="32"/>
  <c r="P223" i="32"/>
  <c r="Q223" i="32"/>
  <c r="P224" i="32"/>
  <c r="Q224" i="32"/>
  <c r="P225" i="32"/>
  <c r="Q225" i="32"/>
  <c r="P226" i="32"/>
  <c r="Q226" i="32"/>
  <c r="P227" i="32"/>
  <c r="Q227" i="32"/>
  <c r="P228" i="32"/>
  <c r="Q228" i="32"/>
  <c r="P229" i="32"/>
  <c r="Q229" i="32"/>
  <c r="P230" i="32"/>
  <c r="Q230" i="32"/>
  <c r="P231" i="32"/>
  <c r="Q231" i="32"/>
  <c r="P232" i="32"/>
  <c r="Q232" i="32"/>
  <c r="P233" i="32"/>
  <c r="Q233" i="32"/>
  <c r="P234" i="32"/>
  <c r="Q234" i="32"/>
  <c r="P235" i="32"/>
  <c r="Q235" i="32"/>
  <c r="P236" i="32"/>
  <c r="Q236" i="32"/>
  <c r="P237" i="32"/>
  <c r="Q237" i="32"/>
  <c r="P238" i="32"/>
  <c r="Q238" i="32"/>
  <c r="P239" i="32"/>
  <c r="Q239" i="32"/>
  <c r="P240" i="32"/>
  <c r="Q240" i="32"/>
  <c r="P241" i="32"/>
  <c r="Q241" i="32"/>
  <c r="P242" i="32"/>
  <c r="Q242" i="32"/>
  <c r="P243" i="32"/>
  <c r="Q243" i="32"/>
  <c r="P244" i="32"/>
  <c r="Q244" i="32"/>
  <c r="P245" i="32"/>
  <c r="Q245" i="32"/>
  <c r="P246" i="32"/>
  <c r="Q246" i="32"/>
  <c r="P247" i="32"/>
  <c r="Q247" i="32"/>
  <c r="P248" i="32"/>
  <c r="Q248" i="32"/>
  <c r="P249" i="32"/>
  <c r="Q249" i="32"/>
  <c r="P250" i="32"/>
  <c r="Q250" i="32"/>
  <c r="P251" i="32"/>
  <c r="Q251" i="32"/>
  <c r="P252" i="32"/>
  <c r="Q252" i="32"/>
  <c r="P253" i="32"/>
  <c r="Q253" i="32"/>
  <c r="P254" i="32"/>
  <c r="Q254" i="32"/>
  <c r="P255" i="32"/>
  <c r="Q255" i="32"/>
  <c r="P256" i="32"/>
  <c r="Q256" i="32"/>
  <c r="P257" i="32"/>
  <c r="Q257" i="32"/>
  <c r="P258" i="32"/>
  <c r="Q258" i="32"/>
  <c r="P259" i="32"/>
  <c r="Q259" i="32"/>
  <c r="P260" i="32"/>
  <c r="Q260" i="32"/>
  <c r="P261" i="32"/>
  <c r="Q261" i="32"/>
  <c r="P262" i="32"/>
  <c r="Q262" i="32"/>
  <c r="P263" i="32"/>
  <c r="Q263" i="32"/>
  <c r="P264" i="32"/>
  <c r="Q264" i="32"/>
  <c r="P265" i="32"/>
  <c r="Q265" i="32"/>
  <c r="P266" i="32"/>
  <c r="Q266" i="32"/>
  <c r="P267" i="32"/>
  <c r="Q267" i="32"/>
  <c r="P268" i="32"/>
  <c r="Q268" i="32"/>
  <c r="P269" i="32"/>
  <c r="Q269" i="32"/>
  <c r="P270" i="32"/>
  <c r="Q270" i="32"/>
  <c r="P271" i="32"/>
  <c r="Q271" i="32"/>
  <c r="P272" i="32"/>
  <c r="Q272" i="32"/>
  <c r="P273" i="32"/>
  <c r="Q273" i="32"/>
  <c r="P274" i="32"/>
  <c r="Q274" i="32"/>
  <c r="P275" i="32"/>
  <c r="Q275" i="32"/>
  <c r="P276" i="32"/>
  <c r="Q276" i="32"/>
  <c r="P277" i="32"/>
  <c r="Q277" i="32"/>
  <c r="P278" i="32"/>
  <c r="Q278" i="32"/>
  <c r="P279" i="32"/>
  <c r="Q279" i="32"/>
  <c r="P280" i="32"/>
  <c r="Q280" i="32"/>
  <c r="P281" i="32"/>
  <c r="Q281" i="32"/>
  <c r="P282" i="32"/>
  <c r="Q282" i="32"/>
  <c r="P283" i="32"/>
  <c r="Q283" i="32"/>
  <c r="P284" i="32"/>
  <c r="Q284" i="32"/>
  <c r="P285" i="32"/>
  <c r="Q285" i="32"/>
  <c r="P286" i="32"/>
  <c r="Q286" i="32"/>
  <c r="P287" i="32"/>
  <c r="Q287" i="32"/>
  <c r="P288" i="32"/>
  <c r="Q288" i="32"/>
  <c r="P289" i="32"/>
  <c r="Q289" i="32"/>
  <c r="P290" i="32"/>
  <c r="Q290" i="32"/>
  <c r="P291" i="32"/>
  <c r="Q291" i="32"/>
  <c r="P292" i="32"/>
  <c r="Q292" i="32"/>
  <c r="P293" i="32"/>
  <c r="Q293" i="32"/>
  <c r="P294" i="32"/>
  <c r="Q294" i="32"/>
  <c r="P295" i="32"/>
  <c r="Q295" i="32"/>
  <c r="P296" i="32"/>
  <c r="Q296" i="32"/>
  <c r="P297" i="32"/>
  <c r="Q297" i="32"/>
  <c r="P298" i="32"/>
  <c r="Q298" i="32"/>
  <c r="P299" i="32"/>
  <c r="Q299" i="32"/>
  <c r="P300" i="32"/>
  <c r="Q300" i="32"/>
  <c r="P301" i="32"/>
  <c r="Q301" i="32"/>
  <c r="P302" i="32"/>
  <c r="Q302" i="32"/>
  <c r="P303" i="32"/>
  <c r="Q303" i="32"/>
  <c r="P304" i="32"/>
  <c r="Q304" i="32"/>
  <c r="P305" i="32"/>
  <c r="Q305" i="32"/>
  <c r="P306" i="32"/>
  <c r="Q306" i="32"/>
  <c r="P307" i="32"/>
  <c r="Q307" i="32"/>
  <c r="P308" i="32"/>
  <c r="Q308" i="32"/>
  <c r="P309" i="32"/>
  <c r="Q309" i="32"/>
  <c r="P310" i="32"/>
  <c r="Q310" i="32"/>
  <c r="P311" i="32"/>
  <c r="Q311" i="32"/>
  <c r="P312" i="32"/>
  <c r="Q312" i="32"/>
  <c r="P313" i="32"/>
  <c r="Q313" i="32"/>
  <c r="P314" i="32"/>
  <c r="Q314" i="32"/>
  <c r="P315" i="32"/>
  <c r="Q315" i="32"/>
  <c r="P316" i="32"/>
  <c r="Q316" i="32"/>
  <c r="P317" i="32"/>
  <c r="Q317" i="32"/>
  <c r="P318" i="32"/>
  <c r="Q318" i="32"/>
  <c r="P319" i="32"/>
  <c r="Q319" i="32"/>
  <c r="P320" i="32"/>
  <c r="Q320" i="32"/>
  <c r="Q121" i="32"/>
  <c r="Q120" i="32"/>
  <c r="P115" i="32"/>
  <c r="Q86" i="32"/>
  <c r="Q87" i="32"/>
  <c r="Q88" i="32"/>
  <c r="Q89" i="32"/>
  <c r="Q90" i="32"/>
  <c r="Q91" i="32"/>
  <c r="Q92" i="32"/>
  <c r="Q93" i="32"/>
  <c r="Q94" i="32"/>
  <c r="Q95" i="32"/>
  <c r="Q96" i="32"/>
  <c r="Q97" i="32"/>
  <c r="Q98" i="32"/>
  <c r="Q99" i="32"/>
  <c r="Q100" i="32"/>
  <c r="Q101" i="32"/>
  <c r="Q102" i="32"/>
  <c r="Q103" i="32"/>
  <c r="Q104" i="32"/>
  <c r="Q105" i="32"/>
  <c r="Q106" i="32"/>
  <c r="Q107" i="32"/>
  <c r="Q108" i="32"/>
  <c r="Q85" i="32"/>
  <c r="Q84" i="32"/>
  <c r="P72" i="32"/>
  <c r="P73" i="32"/>
  <c r="P74" i="32"/>
  <c r="P75" i="32"/>
  <c r="P71" i="32"/>
  <c r="P57" i="32"/>
  <c r="P58" i="32"/>
  <c r="P59" i="32"/>
  <c r="P60" i="32"/>
  <c r="P56" i="32"/>
  <c r="P41" i="32"/>
  <c r="P42" i="32"/>
  <c r="P43" i="32"/>
  <c r="P44" i="32"/>
  <c r="P40" i="32"/>
  <c r="P29" i="32"/>
  <c r="P30" i="32"/>
  <c r="P31" i="32"/>
  <c r="P32" i="32"/>
  <c r="P28" i="32"/>
  <c r="P18" i="32"/>
  <c r="P19" i="32"/>
  <c r="P20" i="32"/>
  <c r="P21" i="32"/>
  <c r="P17" i="32"/>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345" i="18"/>
  <c r="R346" i="18"/>
  <c r="R347" i="18"/>
  <c r="R348" i="18"/>
  <c r="R349" i="18"/>
  <c r="R350" i="18"/>
  <c r="R351" i="18"/>
  <c r="R352" i="18"/>
  <c r="R353" i="18"/>
  <c r="R354" i="18"/>
  <c r="R355" i="18"/>
  <c r="R356" i="18"/>
  <c r="R357" i="18"/>
  <c r="R358" i="18"/>
  <c r="R359" i="18"/>
  <c r="R360" i="18"/>
  <c r="R361" i="18"/>
  <c r="R362" i="18"/>
  <c r="R363" i="18"/>
  <c r="R364" i="18"/>
  <c r="R365" i="18"/>
  <c r="R366" i="18"/>
  <c r="R367" i="18"/>
  <c r="R368" i="18"/>
  <c r="R369" i="18"/>
  <c r="R370" i="18"/>
  <c r="R371" i="18"/>
  <c r="R372" i="18"/>
  <c r="R373" i="18"/>
  <c r="R374" i="18"/>
  <c r="R375" i="18"/>
  <c r="R376" i="18"/>
  <c r="R377" i="18"/>
  <c r="R378" i="18"/>
  <c r="R379" i="18"/>
  <c r="R380" i="18"/>
  <c r="R381" i="18"/>
  <c r="R382" i="18"/>
  <c r="R383" i="18"/>
  <c r="R384" i="18"/>
  <c r="R385" i="18"/>
  <c r="R386" i="18"/>
  <c r="R387" i="18"/>
  <c r="R388" i="18"/>
  <c r="R389" i="18"/>
  <c r="R390" i="18"/>
  <c r="R391" i="18"/>
  <c r="R392" i="18"/>
  <c r="R393" i="18"/>
  <c r="R394" i="18"/>
  <c r="R395" i="18"/>
  <c r="R396" i="18"/>
  <c r="R397" i="18"/>
  <c r="R398" i="18"/>
  <c r="R399" i="18"/>
  <c r="R400" i="18"/>
  <c r="R401" i="18"/>
  <c r="R402" i="18"/>
  <c r="R403" i="18"/>
  <c r="R404" i="18"/>
  <c r="R405" i="18"/>
  <c r="R406" i="18"/>
  <c r="R407" i="18"/>
  <c r="R408" i="18"/>
  <c r="R409" i="18"/>
  <c r="R410" i="18"/>
  <c r="R411" i="18"/>
  <c r="R412" i="18"/>
  <c r="R413" i="18"/>
  <c r="R414" i="18"/>
  <c r="R415" i="18"/>
  <c r="R416" i="18"/>
  <c r="R417" i="18"/>
  <c r="R418" i="18"/>
  <c r="R419" i="18"/>
  <c r="R420" i="18"/>
  <c r="R421" i="18"/>
  <c r="R422" i="18"/>
  <c r="R423" i="18"/>
  <c r="R424" i="18"/>
  <c r="R425" i="18"/>
  <c r="R426" i="18"/>
  <c r="R427" i="18"/>
  <c r="R428" i="18"/>
  <c r="R429" i="18"/>
  <c r="R430" i="18"/>
  <c r="R431" i="18"/>
  <c r="R432" i="18"/>
  <c r="R433" i="18"/>
  <c r="R434" i="18"/>
  <c r="R435" i="18"/>
  <c r="R436" i="18"/>
  <c r="R437" i="18"/>
  <c r="R438" i="18"/>
  <c r="R439" i="18"/>
  <c r="R440" i="18"/>
  <c r="R441" i="18"/>
  <c r="R442" i="18"/>
  <c r="R443" i="18"/>
  <c r="R444" i="18"/>
  <c r="R445" i="18"/>
  <c r="R446" i="18"/>
  <c r="R447" i="18"/>
  <c r="R448" i="18"/>
  <c r="R449" i="18"/>
  <c r="R450" i="18"/>
  <c r="R451" i="18"/>
  <c r="R452" i="18"/>
  <c r="R453" i="18"/>
  <c r="R454" i="18"/>
  <c r="R455" i="18"/>
  <c r="R456" i="18"/>
  <c r="R457" i="18"/>
  <c r="R458" i="18"/>
  <c r="R459" i="18"/>
  <c r="R460" i="18"/>
  <c r="R461" i="18"/>
  <c r="R462" i="18"/>
  <c r="R463" i="18"/>
  <c r="R464" i="18"/>
  <c r="R465" i="18"/>
  <c r="R466" i="18"/>
  <c r="R467" i="18"/>
  <c r="R468" i="18"/>
  <c r="R469" i="18"/>
  <c r="R470" i="18"/>
  <c r="R471" i="18"/>
  <c r="R472" i="18"/>
  <c r="R473" i="18"/>
  <c r="R474" i="18"/>
  <c r="R475" i="18"/>
  <c r="R476" i="18"/>
  <c r="R477" i="18"/>
  <c r="R478" i="18"/>
  <c r="R479" i="18"/>
  <c r="R480" i="18"/>
  <c r="R481" i="18"/>
  <c r="R482" i="18"/>
  <c r="R483" i="18"/>
  <c r="R484" i="18"/>
  <c r="R485" i="18"/>
  <c r="R486" i="18"/>
  <c r="R487" i="18"/>
  <c r="R488" i="18"/>
  <c r="R489" i="18"/>
  <c r="R490" i="18"/>
  <c r="R491" i="18"/>
  <c r="R492" i="18"/>
  <c r="R493" i="18"/>
  <c r="R494" i="18"/>
  <c r="R495" i="18"/>
  <c r="R496" i="18"/>
  <c r="R497" i="18"/>
  <c r="R498" i="18"/>
  <c r="R499" i="18"/>
  <c r="R500" i="18"/>
  <c r="R501" i="18"/>
  <c r="R502" i="18"/>
  <c r="R503" i="18"/>
  <c r="R504" i="18"/>
  <c r="R505" i="18"/>
  <c r="R506" i="18"/>
  <c r="R507" i="18"/>
  <c r="R508" i="18"/>
  <c r="R509" i="18"/>
  <c r="R510" i="18"/>
  <c r="R511" i="18"/>
  <c r="R512" i="18"/>
  <c r="R513" i="18"/>
  <c r="R514" i="18"/>
  <c r="R515" i="18"/>
  <c r="R516" i="18"/>
  <c r="R517" i="18"/>
  <c r="R518" i="18"/>
  <c r="R519" i="18"/>
  <c r="R520" i="18"/>
  <c r="R521" i="18"/>
  <c r="R522" i="18"/>
  <c r="R523" i="18"/>
  <c r="R524" i="18"/>
  <c r="R525" i="18"/>
  <c r="R526" i="18"/>
  <c r="R527" i="18"/>
  <c r="R528" i="18"/>
  <c r="R529" i="18"/>
  <c r="R530" i="18"/>
  <c r="R531" i="18"/>
  <c r="R532" i="18"/>
  <c r="R533" i="18"/>
  <c r="R534" i="18"/>
  <c r="R535" i="18"/>
  <c r="R536" i="18"/>
  <c r="R537" i="18"/>
  <c r="R538" i="18"/>
  <c r="R539" i="18"/>
  <c r="R540" i="18"/>
  <c r="R541" i="18"/>
  <c r="R542" i="18"/>
  <c r="R543" i="18"/>
  <c r="R544" i="18"/>
  <c r="R545" i="18"/>
  <c r="R546" i="18"/>
  <c r="R547" i="18"/>
  <c r="R548" i="18"/>
  <c r="R549" i="18"/>
  <c r="R550" i="18"/>
  <c r="R551" i="18"/>
  <c r="R552" i="18"/>
  <c r="R553" i="18"/>
  <c r="R554" i="18"/>
  <c r="R555" i="18"/>
  <c r="R556" i="18"/>
  <c r="R557" i="18"/>
  <c r="R558" i="18"/>
  <c r="R559" i="18"/>
  <c r="R560" i="18"/>
  <c r="R561" i="18"/>
  <c r="R562" i="18"/>
  <c r="R563" i="18"/>
  <c r="R564" i="18"/>
  <c r="R565" i="18"/>
  <c r="R566" i="18"/>
  <c r="R567" i="18"/>
  <c r="R568" i="18"/>
  <c r="R569" i="18"/>
  <c r="R570" i="18"/>
  <c r="R571" i="18"/>
  <c r="R572" i="18"/>
  <c r="R573" i="18"/>
  <c r="R574" i="18"/>
  <c r="R575" i="18"/>
  <c r="R576" i="18"/>
  <c r="R577" i="18"/>
  <c r="R578" i="18"/>
  <c r="R579" i="18"/>
  <c r="R580" i="18"/>
  <c r="R581" i="18"/>
  <c r="R582" i="18"/>
  <c r="R583" i="18"/>
  <c r="R584" i="18"/>
  <c r="R585" i="18"/>
  <c r="R586" i="18"/>
  <c r="R587" i="18"/>
  <c r="R588" i="18"/>
  <c r="R589" i="18"/>
  <c r="R590" i="18"/>
  <c r="R591" i="18"/>
  <c r="R592" i="18"/>
  <c r="R593" i="18"/>
  <c r="R594" i="18"/>
  <c r="R595" i="18"/>
  <c r="R596" i="18"/>
  <c r="R597" i="18"/>
  <c r="R598" i="18"/>
  <c r="R599" i="18"/>
  <c r="R600" i="18"/>
  <c r="R601" i="18"/>
  <c r="R602" i="18"/>
  <c r="R603" i="18"/>
  <c r="R604" i="18"/>
  <c r="R605" i="18"/>
  <c r="R606" i="18"/>
  <c r="R607" i="18"/>
  <c r="R608" i="18"/>
  <c r="R609" i="18"/>
  <c r="R610" i="18"/>
  <c r="R611" i="18"/>
  <c r="R612" i="18"/>
  <c r="R613" i="18"/>
  <c r="R614" i="18"/>
  <c r="R615" i="18"/>
  <c r="R616" i="18"/>
  <c r="R617" i="18"/>
  <c r="R618" i="18"/>
  <c r="R619" i="18"/>
  <c r="R620" i="18"/>
  <c r="R621" i="18"/>
  <c r="R622" i="18"/>
  <c r="R623" i="18"/>
  <c r="R624" i="18"/>
  <c r="R625" i="18"/>
  <c r="R626" i="18"/>
  <c r="R627" i="18"/>
  <c r="R628" i="18"/>
  <c r="R629" i="18"/>
  <c r="R630" i="18"/>
  <c r="R631" i="18"/>
  <c r="R632" i="18"/>
  <c r="R633" i="18"/>
  <c r="R634" i="18"/>
  <c r="R635" i="18"/>
  <c r="R636" i="18"/>
  <c r="R637" i="18"/>
  <c r="R638" i="18"/>
  <c r="R639" i="18"/>
  <c r="R640" i="18"/>
  <c r="R641" i="18"/>
  <c r="R642" i="18"/>
  <c r="R643" i="18"/>
  <c r="R644" i="18"/>
  <c r="R645" i="18"/>
  <c r="R646" i="18"/>
  <c r="R647" i="18"/>
  <c r="R648" i="18"/>
  <c r="R649" i="18"/>
  <c r="R650" i="18"/>
  <c r="R651" i="18"/>
  <c r="R652" i="18"/>
  <c r="R653" i="18"/>
  <c r="R654" i="18"/>
  <c r="R655" i="18"/>
  <c r="R656" i="18"/>
  <c r="R657" i="18"/>
  <c r="R658" i="18"/>
  <c r="R659" i="18"/>
  <c r="R660" i="18"/>
  <c r="R661" i="18"/>
  <c r="R662" i="18"/>
  <c r="R663" i="18"/>
  <c r="R664" i="18"/>
  <c r="R665" i="18"/>
  <c r="R666" i="18"/>
  <c r="R667" i="18"/>
  <c r="R668" i="18"/>
  <c r="R669" i="18"/>
  <c r="R670" i="18"/>
  <c r="R671" i="18"/>
  <c r="R672" i="18"/>
  <c r="R673" i="18"/>
  <c r="R674" i="18"/>
  <c r="R675" i="18"/>
  <c r="R676" i="18"/>
  <c r="R677" i="18"/>
  <c r="R678" i="18"/>
  <c r="R679" i="18"/>
  <c r="R680" i="18"/>
  <c r="R681" i="18"/>
  <c r="R682" i="18"/>
  <c r="R683" i="18"/>
  <c r="R684" i="18"/>
  <c r="R685" i="18"/>
  <c r="R686" i="18"/>
  <c r="R687" i="18"/>
  <c r="R688" i="18"/>
  <c r="R689" i="18"/>
  <c r="R690" i="18"/>
  <c r="R691" i="18"/>
  <c r="R692" i="18"/>
  <c r="R693" i="18"/>
  <c r="R694" i="18"/>
  <c r="R695" i="18"/>
  <c r="R696" i="18"/>
  <c r="R697" i="18"/>
  <c r="R698" i="18"/>
  <c r="R699" i="18"/>
  <c r="R700" i="18"/>
  <c r="R701" i="18"/>
  <c r="R702" i="18"/>
  <c r="R703" i="18"/>
  <c r="R704" i="18"/>
  <c r="R705" i="18"/>
  <c r="R706" i="18"/>
  <c r="R707" i="18"/>
  <c r="R708" i="18"/>
  <c r="R709" i="18"/>
  <c r="R710" i="18"/>
  <c r="R711" i="18"/>
  <c r="R712" i="18"/>
  <c r="R713" i="18"/>
  <c r="R714" i="18"/>
  <c r="R715" i="18"/>
  <c r="R716" i="18"/>
  <c r="R717" i="18"/>
  <c r="R718" i="18"/>
  <c r="R719" i="18"/>
  <c r="R720" i="18"/>
  <c r="R721" i="18"/>
  <c r="R722" i="18"/>
  <c r="R723" i="18"/>
  <c r="R724" i="18"/>
  <c r="R725" i="18"/>
  <c r="R726" i="18"/>
  <c r="R727" i="18"/>
  <c r="R728" i="18"/>
  <c r="R729" i="18"/>
  <c r="R730" i="18"/>
  <c r="R731" i="18"/>
  <c r="R732" i="18"/>
  <c r="R733" i="18"/>
  <c r="R734" i="18"/>
  <c r="R735" i="18"/>
  <c r="R736" i="18"/>
  <c r="R737" i="18"/>
  <c r="R738" i="18"/>
  <c r="R739" i="18"/>
  <c r="R740" i="18"/>
  <c r="R741" i="18"/>
  <c r="R742" i="18"/>
  <c r="R743" i="18"/>
  <c r="R744" i="18"/>
  <c r="R745" i="18"/>
  <c r="R746" i="18"/>
  <c r="R747" i="18"/>
  <c r="R748" i="18"/>
  <c r="R749" i="18"/>
  <c r="R750" i="18"/>
  <c r="R751" i="18"/>
  <c r="R752" i="18"/>
  <c r="R753" i="18"/>
  <c r="R754" i="18"/>
  <c r="R755" i="18"/>
  <c r="R756" i="18"/>
  <c r="R757" i="18"/>
  <c r="R758" i="18"/>
  <c r="R759" i="18"/>
  <c r="R760" i="18"/>
  <c r="R761" i="18"/>
  <c r="R762" i="18"/>
  <c r="R763" i="18"/>
  <c r="R764" i="18"/>
  <c r="R765" i="18"/>
  <c r="R16" i="18"/>
  <c r="K20" i="18"/>
  <c r="L20" i="18"/>
  <c r="M20" i="18"/>
  <c r="N20" i="18"/>
  <c r="P20" i="18" s="1"/>
  <c r="O20" i="18"/>
  <c r="K21" i="18"/>
  <c r="L21" i="18"/>
  <c r="M21" i="18"/>
  <c r="N21" i="18"/>
  <c r="P21" i="18" s="1"/>
  <c r="O21" i="18"/>
  <c r="K22" i="18"/>
  <c r="L22" i="18"/>
  <c r="M22" i="18"/>
  <c r="N22" i="18"/>
  <c r="P22" i="18" s="1"/>
  <c r="O22" i="18"/>
  <c r="K23" i="18"/>
  <c r="L23" i="18"/>
  <c r="M23" i="18"/>
  <c r="N23" i="18"/>
  <c r="P23" i="18" s="1"/>
  <c r="O23" i="18"/>
  <c r="K24" i="18"/>
  <c r="L24" i="18"/>
  <c r="M24" i="18"/>
  <c r="N24" i="18"/>
  <c r="P24" i="18" s="1"/>
  <c r="O24" i="18"/>
  <c r="K25" i="18"/>
  <c r="L25" i="18"/>
  <c r="M25" i="18"/>
  <c r="N25" i="18"/>
  <c r="P25" i="18" s="1"/>
  <c r="O25" i="18"/>
  <c r="K26" i="18"/>
  <c r="L26" i="18"/>
  <c r="M26" i="18"/>
  <c r="N26" i="18"/>
  <c r="P26" i="18" s="1"/>
  <c r="O26" i="18"/>
  <c r="K27" i="18"/>
  <c r="L27" i="18"/>
  <c r="M27" i="18"/>
  <c r="N27" i="18"/>
  <c r="P27" i="18" s="1"/>
  <c r="O27" i="18"/>
  <c r="K28" i="18"/>
  <c r="L28" i="18"/>
  <c r="M28" i="18"/>
  <c r="N28" i="18"/>
  <c r="P28" i="18" s="1"/>
  <c r="O28" i="18"/>
  <c r="K29" i="18"/>
  <c r="L29" i="18"/>
  <c r="M29" i="18"/>
  <c r="N29" i="18"/>
  <c r="P29" i="18" s="1"/>
  <c r="O29" i="18"/>
  <c r="K30" i="18"/>
  <c r="L30" i="18"/>
  <c r="M30" i="18"/>
  <c r="N30" i="18"/>
  <c r="P30" i="18" s="1"/>
  <c r="O30" i="18"/>
  <c r="K31" i="18"/>
  <c r="L31" i="18"/>
  <c r="M31" i="18"/>
  <c r="N31" i="18"/>
  <c r="P31" i="18" s="1"/>
  <c r="O31" i="18"/>
  <c r="K32" i="18"/>
  <c r="L32" i="18"/>
  <c r="M32" i="18"/>
  <c r="N32" i="18"/>
  <c r="P32" i="18" s="1"/>
  <c r="O32" i="18"/>
  <c r="K33" i="18"/>
  <c r="L33" i="18"/>
  <c r="M33" i="18"/>
  <c r="N33" i="18"/>
  <c r="P33" i="18" s="1"/>
  <c r="O33" i="18"/>
  <c r="K34" i="18"/>
  <c r="L34" i="18"/>
  <c r="M34" i="18"/>
  <c r="N34" i="18"/>
  <c r="P34" i="18" s="1"/>
  <c r="O34" i="18"/>
  <c r="K35" i="18"/>
  <c r="L35" i="18"/>
  <c r="M35" i="18"/>
  <c r="N35" i="18"/>
  <c r="P35" i="18" s="1"/>
  <c r="O35" i="18"/>
  <c r="K36" i="18"/>
  <c r="L36" i="18"/>
  <c r="M36" i="18"/>
  <c r="N36" i="18"/>
  <c r="P36" i="18" s="1"/>
  <c r="O36" i="18"/>
  <c r="K37" i="18"/>
  <c r="L37" i="18"/>
  <c r="M37" i="18"/>
  <c r="N37" i="18"/>
  <c r="P37" i="18" s="1"/>
  <c r="O37" i="18"/>
  <c r="K38" i="18"/>
  <c r="L38" i="18"/>
  <c r="M38" i="18"/>
  <c r="N38" i="18"/>
  <c r="P38" i="18" s="1"/>
  <c r="O38" i="18"/>
  <c r="K39" i="18"/>
  <c r="L39" i="18"/>
  <c r="M39" i="18"/>
  <c r="N39" i="18"/>
  <c r="P39" i="18" s="1"/>
  <c r="O39" i="18"/>
  <c r="K40" i="18"/>
  <c r="L40" i="18"/>
  <c r="M40" i="18"/>
  <c r="N40" i="18"/>
  <c r="P40" i="18" s="1"/>
  <c r="O40" i="18"/>
  <c r="K41" i="18"/>
  <c r="L41" i="18"/>
  <c r="M41" i="18"/>
  <c r="N41" i="18"/>
  <c r="P41" i="18" s="1"/>
  <c r="O41" i="18"/>
  <c r="K42" i="18"/>
  <c r="L42" i="18"/>
  <c r="M42" i="18"/>
  <c r="N42" i="18"/>
  <c r="P42" i="18" s="1"/>
  <c r="O42" i="18"/>
  <c r="K43" i="18"/>
  <c r="L43" i="18"/>
  <c r="M43" i="18"/>
  <c r="N43" i="18"/>
  <c r="P43" i="18" s="1"/>
  <c r="O43" i="18"/>
  <c r="K44" i="18"/>
  <c r="L44" i="18"/>
  <c r="M44" i="18"/>
  <c r="N44" i="18"/>
  <c r="P44" i="18" s="1"/>
  <c r="O44" i="18"/>
  <c r="K45" i="18"/>
  <c r="L45" i="18"/>
  <c r="M45" i="18"/>
  <c r="N45" i="18"/>
  <c r="P45" i="18" s="1"/>
  <c r="O45" i="18"/>
  <c r="K46" i="18"/>
  <c r="L46" i="18"/>
  <c r="M46" i="18"/>
  <c r="N46" i="18"/>
  <c r="P46" i="18" s="1"/>
  <c r="O46" i="18"/>
  <c r="K47" i="18"/>
  <c r="L47" i="18"/>
  <c r="M47" i="18"/>
  <c r="N47" i="18"/>
  <c r="P47" i="18" s="1"/>
  <c r="O47" i="18"/>
  <c r="K48" i="18"/>
  <c r="L48" i="18"/>
  <c r="M48" i="18"/>
  <c r="N48" i="18"/>
  <c r="P48" i="18" s="1"/>
  <c r="O48" i="18"/>
  <c r="K49" i="18"/>
  <c r="L49" i="18"/>
  <c r="M49" i="18"/>
  <c r="N49" i="18"/>
  <c r="P49" i="18" s="1"/>
  <c r="O49" i="18"/>
  <c r="K50" i="18"/>
  <c r="L50" i="18"/>
  <c r="M50" i="18"/>
  <c r="N50" i="18"/>
  <c r="P50" i="18" s="1"/>
  <c r="O50" i="18"/>
  <c r="K51" i="18"/>
  <c r="L51" i="18"/>
  <c r="M51" i="18"/>
  <c r="N51" i="18"/>
  <c r="P51" i="18" s="1"/>
  <c r="O51" i="18"/>
  <c r="K52" i="18"/>
  <c r="L52" i="18"/>
  <c r="M52" i="18"/>
  <c r="N52" i="18"/>
  <c r="P52" i="18" s="1"/>
  <c r="O52" i="18"/>
  <c r="K53" i="18"/>
  <c r="L53" i="18"/>
  <c r="M53" i="18"/>
  <c r="N53" i="18"/>
  <c r="P53" i="18" s="1"/>
  <c r="O53" i="18"/>
  <c r="K54" i="18"/>
  <c r="L54" i="18"/>
  <c r="M54" i="18"/>
  <c r="N54" i="18"/>
  <c r="P54" i="18" s="1"/>
  <c r="O54" i="18"/>
  <c r="K55" i="18"/>
  <c r="L55" i="18"/>
  <c r="M55" i="18"/>
  <c r="N55" i="18"/>
  <c r="P55" i="18" s="1"/>
  <c r="O55" i="18"/>
  <c r="K56" i="18"/>
  <c r="L56" i="18"/>
  <c r="M56" i="18"/>
  <c r="N56" i="18"/>
  <c r="P56" i="18" s="1"/>
  <c r="O56" i="18"/>
  <c r="K57" i="18"/>
  <c r="L57" i="18"/>
  <c r="M57" i="18"/>
  <c r="N57" i="18"/>
  <c r="P57" i="18" s="1"/>
  <c r="O57" i="18"/>
  <c r="K58" i="18"/>
  <c r="L58" i="18"/>
  <c r="M58" i="18"/>
  <c r="N58" i="18"/>
  <c r="P58" i="18" s="1"/>
  <c r="O58" i="18"/>
  <c r="K59" i="18"/>
  <c r="L59" i="18"/>
  <c r="M59" i="18"/>
  <c r="N59" i="18"/>
  <c r="P59" i="18" s="1"/>
  <c r="O59" i="18"/>
  <c r="K60" i="18"/>
  <c r="L60" i="18"/>
  <c r="M60" i="18"/>
  <c r="N60" i="18"/>
  <c r="P60" i="18" s="1"/>
  <c r="O60" i="18"/>
  <c r="K61" i="18"/>
  <c r="L61" i="18"/>
  <c r="M61" i="18"/>
  <c r="N61" i="18"/>
  <c r="P61" i="18" s="1"/>
  <c r="O61" i="18"/>
  <c r="K62" i="18"/>
  <c r="L62" i="18"/>
  <c r="M62" i="18"/>
  <c r="N62" i="18"/>
  <c r="P62" i="18" s="1"/>
  <c r="O62" i="18"/>
  <c r="K63" i="18"/>
  <c r="L63" i="18"/>
  <c r="M63" i="18"/>
  <c r="N63" i="18"/>
  <c r="P63" i="18" s="1"/>
  <c r="O63" i="18"/>
  <c r="K64" i="18"/>
  <c r="L64" i="18"/>
  <c r="M64" i="18"/>
  <c r="N64" i="18"/>
  <c r="P64" i="18" s="1"/>
  <c r="O64" i="18"/>
  <c r="K65" i="18"/>
  <c r="L65" i="18"/>
  <c r="M65" i="18"/>
  <c r="N65" i="18"/>
  <c r="P65" i="18" s="1"/>
  <c r="O65" i="18"/>
  <c r="K66" i="18"/>
  <c r="L66" i="18"/>
  <c r="M66" i="18"/>
  <c r="N66" i="18"/>
  <c r="P66" i="18" s="1"/>
  <c r="O66" i="18"/>
  <c r="K67" i="18"/>
  <c r="L67" i="18"/>
  <c r="M67" i="18"/>
  <c r="N67" i="18"/>
  <c r="P67" i="18" s="1"/>
  <c r="O67" i="18"/>
  <c r="K68" i="18"/>
  <c r="L68" i="18"/>
  <c r="M68" i="18"/>
  <c r="N68" i="18"/>
  <c r="P68" i="18" s="1"/>
  <c r="O68" i="18"/>
  <c r="K69" i="18"/>
  <c r="L69" i="18"/>
  <c r="M69" i="18"/>
  <c r="N69" i="18"/>
  <c r="P69" i="18" s="1"/>
  <c r="O69" i="18"/>
  <c r="K70" i="18"/>
  <c r="L70" i="18"/>
  <c r="M70" i="18"/>
  <c r="N70" i="18"/>
  <c r="P70" i="18" s="1"/>
  <c r="O70" i="18"/>
  <c r="K71" i="18"/>
  <c r="L71" i="18"/>
  <c r="M71" i="18"/>
  <c r="N71" i="18"/>
  <c r="P71" i="18" s="1"/>
  <c r="O71" i="18"/>
  <c r="K72" i="18"/>
  <c r="L72" i="18"/>
  <c r="M72" i="18"/>
  <c r="N72" i="18"/>
  <c r="P72" i="18" s="1"/>
  <c r="O72" i="18"/>
  <c r="K73" i="18"/>
  <c r="L73" i="18"/>
  <c r="M73" i="18"/>
  <c r="N73" i="18"/>
  <c r="P73" i="18" s="1"/>
  <c r="O73" i="18"/>
  <c r="K74" i="18"/>
  <c r="L74" i="18"/>
  <c r="M74" i="18"/>
  <c r="N74" i="18"/>
  <c r="P74" i="18" s="1"/>
  <c r="O74" i="18"/>
  <c r="K75" i="18"/>
  <c r="L75" i="18"/>
  <c r="M75" i="18"/>
  <c r="N75" i="18"/>
  <c r="P75" i="18" s="1"/>
  <c r="O75" i="18"/>
  <c r="K76" i="18"/>
  <c r="L76" i="18"/>
  <c r="M76" i="18"/>
  <c r="N76" i="18"/>
  <c r="P76" i="18" s="1"/>
  <c r="O76" i="18"/>
  <c r="K77" i="18"/>
  <c r="L77" i="18"/>
  <c r="M77" i="18"/>
  <c r="N77" i="18"/>
  <c r="P77" i="18" s="1"/>
  <c r="O77" i="18"/>
  <c r="K78" i="18"/>
  <c r="L78" i="18"/>
  <c r="M78" i="18"/>
  <c r="N78" i="18"/>
  <c r="P78" i="18" s="1"/>
  <c r="O78" i="18"/>
  <c r="K79" i="18"/>
  <c r="L79" i="18"/>
  <c r="M79" i="18"/>
  <c r="N79" i="18"/>
  <c r="P79" i="18" s="1"/>
  <c r="O79" i="18"/>
  <c r="K80" i="18"/>
  <c r="L80" i="18"/>
  <c r="M80" i="18"/>
  <c r="N80" i="18"/>
  <c r="P80" i="18" s="1"/>
  <c r="O80" i="18"/>
  <c r="K81" i="18"/>
  <c r="L81" i="18"/>
  <c r="M81" i="18"/>
  <c r="N81" i="18"/>
  <c r="P81" i="18" s="1"/>
  <c r="O81" i="18"/>
  <c r="K82" i="18"/>
  <c r="L82" i="18"/>
  <c r="M82" i="18"/>
  <c r="N82" i="18"/>
  <c r="P82" i="18" s="1"/>
  <c r="O82" i="18"/>
  <c r="K83" i="18"/>
  <c r="L83" i="18"/>
  <c r="M83" i="18"/>
  <c r="N83" i="18"/>
  <c r="P83" i="18" s="1"/>
  <c r="O83" i="18"/>
  <c r="K84" i="18"/>
  <c r="L84" i="18"/>
  <c r="M84" i="18"/>
  <c r="N84" i="18"/>
  <c r="P84" i="18" s="1"/>
  <c r="O84" i="18"/>
  <c r="K85" i="18"/>
  <c r="L85" i="18"/>
  <c r="M85" i="18"/>
  <c r="N85" i="18"/>
  <c r="P85" i="18" s="1"/>
  <c r="O85" i="18"/>
  <c r="K86" i="18"/>
  <c r="L86" i="18"/>
  <c r="M86" i="18"/>
  <c r="N86" i="18"/>
  <c r="P86" i="18" s="1"/>
  <c r="O86" i="18"/>
  <c r="K87" i="18"/>
  <c r="L87" i="18"/>
  <c r="M87" i="18"/>
  <c r="N87" i="18"/>
  <c r="P87" i="18" s="1"/>
  <c r="O87" i="18"/>
  <c r="K88" i="18"/>
  <c r="L88" i="18"/>
  <c r="M88" i="18"/>
  <c r="N88" i="18"/>
  <c r="P88" i="18" s="1"/>
  <c r="O88" i="18"/>
  <c r="K89" i="18"/>
  <c r="L89" i="18"/>
  <c r="M89" i="18"/>
  <c r="N89" i="18"/>
  <c r="P89" i="18" s="1"/>
  <c r="O89" i="18"/>
  <c r="K90" i="18"/>
  <c r="L90" i="18"/>
  <c r="M90" i="18"/>
  <c r="N90" i="18"/>
  <c r="P90" i="18" s="1"/>
  <c r="O90" i="18"/>
  <c r="K91" i="18"/>
  <c r="L91" i="18"/>
  <c r="M91" i="18"/>
  <c r="N91" i="18"/>
  <c r="P91" i="18" s="1"/>
  <c r="O91" i="18"/>
  <c r="K92" i="18"/>
  <c r="L92" i="18"/>
  <c r="M92" i="18"/>
  <c r="N92" i="18"/>
  <c r="P92" i="18" s="1"/>
  <c r="O92" i="18"/>
  <c r="K93" i="18"/>
  <c r="L93" i="18"/>
  <c r="M93" i="18"/>
  <c r="N93" i="18"/>
  <c r="P93" i="18" s="1"/>
  <c r="O93" i="18"/>
  <c r="K94" i="18"/>
  <c r="L94" i="18"/>
  <c r="M94" i="18"/>
  <c r="N94" i="18"/>
  <c r="P94" i="18" s="1"/>
  <c r="O94" i="18"/>
  <c r="K95" i="18"/>
  <c r="L95" i="18"/>
  <c r="M95" i="18"/>
  <c r="N95" i="18"/>
  <c r="P95" i="18" s="1"/>
  <c r="O95" i="18"/>
  <c r="K96" i="18"/>
  <c r="L96" i="18"/>
  <c r="M96" i="18"/>
  <c r="N96" i="18"/>
  <c r="P96" i="18" s="1"/>
  <c r="O96" i="18"/>
  <c r="K97" i="18"/>
  <c r="L97" i="18"/>
  <c r="M97" i="18"/>
  <c r="N97" i="18"/>
  <c r="P97" i="18" s="1"/>
  <c r="O97" i="18"/>
  <c r="K98" i="18"/>
  <c r="L98" i="18"/>
  <c r="M98" i="18"/>
  <c r="N98" i="18"/>
  <c r="P98" i="18" s="1"/>
  <c r="O98" i="18"/>
  <c r="K99" i="18"/>
  <c r="L99" i="18"/>
  <c r="M99" i="18"/>
  <c r="N99" i="18"/>
  <c r="P99" i="18" s="1"/>
  <c r="O99" i="18"/>
  <c r="K100" i="18"/>
  <c r="L100" i="18"/>
  <c r="M100" i="18"/>
  <c r="N100" i="18"/>
  <c r="P100" i="18" s="1"/>
  <c r="O100" i="18"/>
  <c r="K101" i="18"/>
  <c r="L101" i="18"/>
  <c r="M101" i="18"/>
  <c r="N101" i="18"/>
  <c r="P101" i="18" s="1"/>
  <c r="O101" i="18"/>
  <c r="K102" i="18"/>
  <c r="L102" i="18"/>
  <c r="M102" i="18"/>
  <c r="N102" i="18"/>
  <c r="P102" i="18" s="1"/>
  <c r="O102" i="18"/>
  <c r="K103" i="18"/>
  <c r="L103" i="18"/>
  <c r="M103" i="18"/>
  <c r="N103" i="18"/>
  <c r="P103" i="18" s="1"/>
  <c r="O103" i="18"/>
  <c r="K104" i="18"/>
  <c r="L104" i="18"/>
  <c r="M104" i="18"/>
  <c r="N104" i="18"/>
  <c r="P104" i="18" s="1"/>
  <c r="O104" i="18"/>
  <c r="K105" i="18"/>
  <c r="L105" i="18"/>
  <c r="M105" i="18"/>
  <c r="N105" i="18"/>
  <c r="P105" i="18" s="1"/>
  <c r="O105" i="18"/>
  <c r="K106" i="18"/>
  <c r="L106" i="18"/>
  <c r="M106" i="18"/>
  <c r="N106" i="18"/>
  <c r="P106" i="18" s="1"/>
  <c r="O106" i="18"/>
  <c r="K107" i="18"/>
  <c r="L107" i="18"/>
  <c r="M107" i="18"/>
  <c r="N107" i="18"/>
  <c r="P107" i="18" s="1"/>
  <c r="O107" i="18"/>
  <c r="K108" i="18"/>
  <c r="L108" i="18"/>
  <c r="M108" i="18"/>
  <c r="N108" i="18"/>
  <c r="P108" i="18" s="1"/>
  <c r="O108" i="18"/>
  <c r="K109" i="18"/>
  <c r="L109" i="18"/>
  <c r="M109" i="18"/>
  <c r="N109" i="18"/>
  <c r="P109" i="18" s="1"/>
  <c r="O109" i="18"/>
  <c r="K110" i="18"/>
  <c r="L110" i="18"/>
  <c r="M110" i="18"/>
  <c r="N110" i="18"/>
  <c r="P110" i="18" s="1"/>
  <c r="O110" i="18"/>
  <c r="K111" i="18"/>
  <c r="L111" i="18"/>
  <c r="M111" i="18"/>
  <c r="N111" i="18"/>
  <c r="P111" i="18" s="1"/>
  <c r="O111" i="18"/>
  <c r="K112" i="18"/>
  <c r="L112" i="18"/>
  <c r="M112" i="18"/>
  <c r="N112" i="18"/>
  <c r="P112" i="18" s="1"/>
  <c r="O112" i="18"/>
  <c r="K113" i="18"/>
  <c r="L113" i="18"/>
  <c r="M113" i="18"/>
  <c r="N113" i="18"/>
  <c r="P113" i="18" s="1"/>
  <c r="O113" i="18"/>
  <c r="K114" i="18"/>
  <c r="L114" i="18"/>
  <c r="M114" i="18"/>
  <c r="N114" i="18"/>
  <c r="P114" i="18" s="1"/>
  <c r="O114" i="18"/>
  <c r="K115" i="18"/>
  <c r="L115" i="18"/>
  <c r="M115" i="18"/>
  <c r="N115" i="18"/>
  <c r="P115" i="18" s="1"/>
  <c r="O115" i="18"/>
  <c r="K116" i="18"/>
  <c r="L116" i="18"/>
  <c r="M116" i="18"/>
  <c r="N116" i="18"/>
  <c r="P116" i="18" s="1"/>
  <c r="O116" i="18"/>
  <c r="K117" i="18"/>
  <c r="L117" i="18"/>
  <c r="M117" i="18"/>
  <c r="N117" i="18"/>
  <c r="P117" i="18" s="1"/>
  <c r="O117" i="18"/>
  <c r="K118" i="18"/>
  <c r="L118" i="18"/>
  <c r="M118" i="18"/>
  <c r="N118" i="18"/>
  <c r="P118" i="18" s="1"/>
  <c r="O118" i="18"/>
  <c r="K119" i="18"/>
  <c r="L119" i="18"/>
  <c r="M119" i="18"/>
  <c r="N119" i="18"/>
  <c r="P119" i="18" s="1"/>
  <c r="O119" i="18"/>
  <c r="K120" i="18"/>
  <c r="L120" i="18"/>
  <c r="M120" i="18"/>
  <c r="N120" i="18"/>
  <c r="P120" i="18" s="1"/>
  <c r="O120" i="18"/>
  <c r="K121" i="18"/>
  <c r="L121" i="18"/>
  <c r="M121" i="18"/>
  <c r="N121" i="18"/>
  <c r="P121" i="18" s="1"/>
  <c r="O121" i="18"/>
  <c r="K122" i="18"/>
  <c r="L122" i="18"/>
  <c r="M122" i="18"/>
  <c r="N122" i="18"/>
  <c r="P122" i="18" s="1"/>
  <c r="O122" i="18"/>
  <c r="K123" i="18"/>
  <c r="L123" i="18"/>
  <c r="M123" i="18"/>
  <c r="N123" i="18"/>
  <c r="P123" i="18" s="1"/>
  <c r="O123" i="18"/>
  <c r="K124" i="18"/>
  <c r="L124" i="18"/>
  <c r="M124" i="18"/>
  <c r="N124" i="18"/>
  <c r="P124" i="18" s="1"/>
  <c r="O124" i="18"/>
  <c r="K125" i="18"/>
  <c r="L125" i="18"/>
  <c r="M125" i="18"/>
  <c r="N125" i="18"/>
  <c r="P125" i="18" s="1"/>
  <c r="O125" i="18"/>
  <c r="K126" i="18"/>
  <c r="L126" i="18"/>
  <c r="M126" i="18"/>
  <c r="N126" i="18"/>
  <c r="P126" i="18" s="1"/>
  <c r="O126" i="18"/>
  <c r="K127" i="18"/>
  <c r="L127" i="18"/>
  <c r="M127" i="18"/>
  <c r="N127" i="18"/>
  <c r="P127" i="18" s="1"/>
  <c r="O127" i="18"/>
  <c r="K128" i="18"/>
  <c r="L128" i="18"/>
  <c r="M128" i="18"/>
  <c r="N128" i="18"/>
  <c r="P128" i="18" s="1"/>
  <c r="O128" i="18"/>
  <c r="K129" i="18"/>
  <c r="L129" i="18"/>
  <c r="M129" i="18"/>
  <c r="N129" i="18"/>
  <c r="P129" i="18" s="1"/>
  <c r="O129" i="18"/>
  <c r="K130" i="18"/>
  <c r="L130" i="18"/>
  <c r="M130" i="18"/>
  <c r="N130" i="18"/>
  <c r="P130" i="18" s="1"/>
  <c r="O130" i="18"/>
  <c r="K131" i="18"/>
  <c r="L131" i="18"/>
  <c r="M131" i="18"/>
  <c r="N131" i="18"/>
  <c r="P131" i="18" s="1"/>
  <c r="O131" i="18"/>
  <c r="K132" i="18"/>
  <c r="L132" i="18"/>
  <c r="M132" i="18"/>
  <c r="N132" i="18"/>
  <c r="P132" i="18" s="1"/>
  <c r="O132" i="18"/>
  <c r="K133" i="18"/>
  <c r="L133" i="18"/>
  <c r="M133" i="18"/>
  <c r="N133" i="18"/>
  <c r="P133" i="18" s="1"/>
  <c r="O133" i="18"/>
  <c r="K134" i="18"/>
  <c r="L134" i="18"/>
  <c r="M134" i="18"/>
  <c r="N134" i="18"/>
  <c r="P134" i="18" s="1"/>
  <c r="O134" i="18"/>
  <c r="K135" i="18"/>
  <c r="L135" i="18"/>
  <c r="M135" i="18"/>
  <c r="N135" i="18"/>
  <c r="P135" i="18" s="1"/>
  <c r="O135" i="18"/>
  <c r="K136" i="18"/>
  <c r="L136" i="18"/>
  <c r="M136" i="18"/>
  <c r="N136" i="18"/>
  <c r="P136" i="18" s="1"/>
  <c r="O136" i="18"/>
  <c r="K137" i="18"/>
  <c r="L137" i="18"/>
  <c r="M137" i="18"/>
  <c r="N137" i="18"/>
  <c r="P137" i="18" s="1"/>
  <c r="O137" i="18"/>
  <c r="K138" i="18"/>
  <c r="L138" i="18"/>
  <c r="M138" i="18"/>
  <c r="N138" i="18"/>
  <c r="P138" i="18" s="1"/>
  <c r="O138" i="18"/>
  <c r="K139" i="18"/>
  <c r="L139" i="18"/>
  <c r="M139" i="18"/>
  <c r="N139" i="18"/>
  <c r="P139" i="18" s="1"/>
  <c r="O139" i="18"/>
  <c r="K140" i="18"/>
  <c r="L140" i="18"/>
  <c r="M140" i="18"/>
  <c r="N140" i="18"/>
  <c r="P140" i="18" s="1"/>
  <c r="O140" i="18"/>
  <c r="K141" i="18"/>
  <c r="L141" i="18"/>
  <c r="M141" i="18"/>
  <c r="N141" i="18"/>
  <c r="P141" i="18" s="1"/>
  <c r="O141" i="18"/>
  <c r="K142" i="18"/>
  <c r="L142" i="18"/>
  <c r="M142" i="18"/>
  <c r="N142" i="18"/>
  <c r="P142" i="18" s="1"/>
  <c r="O142" i="18"/>
  <c r="K143" i="18"/>
  <c r="L143" i="18"/>
  <c r="M143" i="18"/>
  <c r="N143" i="18"/>
  <c r="P143" i="18" s="1"/>
  <c r="O143" i="18"/>
  <c r="K144" i="18"/>
  <c r="L144" i="18"/>
  <c r="M144" i="18"/>
  <c r="N144" i="18"/>
  <c r="P144" i="18" s="1"/>
  <c r="O144" i="18"/>
  <c r="K145" i="18"/>
  <c r="L145" i="18"/>
  <c r="M145" i="18"/>
  <c r="N145" i="18"/>
  <c r="P145" i="18" s="1"/>
  <c r="O145" i="18"/>
  <c r="K146" i="18"/>
  <c r="L146" i="18"/>
  <c r="M146" i="18"/>
  <c r="N146" i="18"/>
  <c r="P146" i="18" s="1"/>
  <c r="O146" i="18"/>
  <c r="K147" i="18"/>
  <c r="L147" i="18"/>
  <c r="M147" i="18"/>
  <c r="N147" i="18"/>
  <c r="P147" i="18" s="1"/>
  <c r="O147" i="18"/>
  <c r="K148" i="18"/>
  <c r="L148" i="18"/>
  <c r="M148" i="18"/>
  <c r="N148" i="18"/>
  <c r="P148" i="18" s="1"/>
  <c r="O148" i="18"/>
  <c r="K149" i="18"/>
  <c r="L149" i="18"/>
  <c r="M149" i="18"/>
  <c r="N149" i="18"/>
  <c r="P149" i="18" s="1"/>
  <c r="O149" i="18"/>
  <c r="K150" i="18"/>
  <c r="L150" i="18"/>
  <c r="M150" i="18"/>
  <c r="N150" i="18"/>
  <c r="P150" i="18" s="1"/>
  <c r="O150" i="18"/>
  <c r="K151" i="18"/>
  <c r="L151" i="18"/>
  <c r="M151" i="18"/>
  <c r="N151" i="18"/>
  <c r="P151" i="18" s="1"/>
  <c r="O151" i="18"/>
  <c r="K152" i="18"/>
  <c r="L152" i="18"/>
  <c r="M152" i="18"/>
  <c r="N152" i="18"/>
  <c r="P152" i="18" s="1"/>
  <c r="O152" i="18"/>
  <c r="K153" i="18"/>
  <c r="L153" i="18"/>
  <c r="M153" i="18"/>
  <c r="N153" i="18"/>
  <c r="P153" i="18" s="1"/>
  <c r="O153" i="18"/>
  <c r="K154" i="18"/>
  <c r="L154" i="18"/>
  <c r="M154" i="18"/>
  <c r="N154" i="18"/>
  <c r="P154" i="18" s="1"/>
  <c r="O154" i="18"/>
  <c r="K155" i="18"/>
  <c r="L155" i="18"/>
  <c r="M155" i="18"/>
  <c r="N155" i="18"/>
  <c r="P155" i="18" s="1"/>
  <c r="O155" i="18"/>
  <c r="K156" i="18"/>
  <c r="L156" i="18"/>
  <c r="M156" i="18"/>
  <c r="N156" i="18"/>
  <c r="P156" i="18" s="1"/>
  <c r="O156" i="18"/>
  <c r="K157" i="18"/>
  <c r="L157" i="18"/>
  <c r="M157" i="18"/>
  <c r="N157" i="18"/>
  <c r="P157" i="18" s="1"/>
  <c r="O157" i="18"/>
  <c r="K158" i="18"/>
  <c r="L158" i="18"/>
  <c r="M158" i="18"/>
  <c r="N158" i="18"/>
  <c r="P158" i="18" s="1"/>
  <c r="O158" i="18"/>
  <c r="K159" i="18"/>
  <c r="L159" i="18"/>
  <c r="M159" i="18"/>
  <c r="N159" i="18"/>
  <c r="P159" i="18" s="1"/>
  <c r="O159" i="18"/>
  <c r="K160" i="18"/>
  <c r="L160" i="18"/>
  <c r="M160" i="18"/>
  <c r="N160" i="18"/>
  <c r="P160" i="18" s="1"/>
  <c r="O160" i="18"/>
  <c r="K161" i="18"/>
  <c r="L161" i="18"/>
  <c r="M161" i="18"/>
  <c r="N161" i="18"/>
  <c r="P161" i="18" s="1"/>
  <c r="O161" i="18"/>
  <c r="K162" i="18"/>
  <c r="L162" i="18"/>
  <c r="M162" i="18"/>
  <c r="N162" i="18"/>
  <c r="P162" i="18" s="1"/>
  <c r="O162" i="18"/>
  <c r="K163" i="18"/>
  <c r="L163" i="18"/>
  <c r="M163" i="18"/>
  <c r="N163" i="18"/>
  <c r="P163" i="18" s="1"/>
  <c r="O163" i="18"/>
  <c r="K164" i="18"/>
  <c r="L164" i="18"/>
  <c r="M164" i="18"/>
  <c r="N164" i="18"/>
  <c r="P164" i="18" s="1"/>
  <c r="O164" i="18"/>
  <c r="K165" i="18"/>
  <c r="L165" i="18"/>
  <c r="M165" i="18"/>
  <c r="N165" i="18"/>
  <c r="P165" i="18" s="1"/>
  <c r="O165" i="18"/>
  <c r="K166" i="18"/>
  <c r="L166" i="18"/>
  <c r="M166" i="18"/>
  <c r="N166" i="18"/>
  <c r="P166" i="18" s="1"/>
  <c r="O166" i="18"/>
  <c r="K167" i="18"/>
  <c r="L167" i="18"/>
  <c r="M167" i="18"/>
  <c r="N167" i="18"/>
  <c r="P167" i="18" s="1"/>
  <c r="O167" i="18"/>
  <c r="K168" i="18"/>
  <c r="L168" i="18"/>
  <c r="M168" i="18"/>
  <c r="N168" i="18"/>
  <c r="P168" i="18" s="1"/>
  <c r="O168" i="18"/>
  <c r="K169" i="18"/>
  <c r="L169" i="18"/>
  <c r="M169" i="18"/>
  <c r="N169" i="18"/>
  <c r="P169" i="18" s="1"/>
  <c r="O169" i="18"/>
  <c r="K170" i="18"/>
  <c r="L170" i="18"/>
  <c r="M170" i="18"/>
  <c r="N170" i="18"/>
  <c r="P170" i="18" s="1"/>
  <c r="O170" i="18"/>
  <c r="K171" i="18"/>
  <c r="L171" i="18"/>
  <c r="M171" i="18"/>
  <c r="N171" i="18"/>
  <c r="P171" i="18" s="1"/>
  <c r="O171" i="18"/>
  <c r="K172" i="18"/>
  <c r="L172" i="18"/>
  <c r="M172" i="18"/>
  <c r="N172" i="18"/>
  <c r="P172" i="18" s="1"/>
  <c r="O172" i="18"/>
  <c r="K173" i="18"/>
  <c r="L173" i="18"/>
  <c r="M173" i="18"/>
  <c r="N173" i="18"/>
  <c r="P173" i="18" s="1"/>
  <c r="O173" i="18"/>
  <c r="K174" i="18"/>
  <c r="L174" i="18"/>
  <c r="M174" i="18"/>
  <c r="N174" i="18"/>
  <c r="P174" i="18" s="1"/>
  <c r="O174" i="18"/>
  <c r="K175" i="18"/>
  <c r="L175" i="18"/>
  <c r="M175" i="18"/>
  <c r="N175" i="18"/>
  <c r="P175" i="18" s="1"/>
  <c r="O175" i="18"/>
  <c r="K176" i="18"/>
  <c r="L176" i="18"/>
  <c r="M176" i="18"/>
  <c r="N176" i="18"/>
  <c r="P176" i="18" s="1"/>
  <c r="O176" i="18"/>
  <c r="K177" i="18"/>
  <c r="L177" i="18"/>
  <c r="M177" i="18"/>
  <c r="N177" i="18"/>
  <c r="P177" i="18" s="1"/>
  <c r="O177" i="18"/>
  <c r="K178" i="18"/>
  <c r="L178" i="18"/>
  <c r="M178" i="18"/>
  <c r="N178" i="18"/>
  <c r="P178" i="18" s="1"/>
  <c r="O178" i="18"/>
  <c r="K179" i="18"/>
  <c r="L179" i="18"/>
  <c r="M179" i="18"/>
  <c r="N179" i="18"/>
  <c r="P179" i="18" s="1"/>
  <c r="O179" i="18"/>
  <c r="K180" i="18"/>
  <c r="L180" i="18"/>
  <c r="M180" i="18"/>
  <c r="N180" i="18"/>
  <c r="P180" i="18" s="1"/>
  <c r="O180" i="18"/>
  <c r="K181" i="18"/>
  <c r="L181" i="18"/>
  <c r="M181" i="18"/>
  <c r="N181" i="18"/>
  <c r="P181" i="18" s="1"/>
  <c r="O181" i="18"/>
  <c r="K182" i="18"/>
  <c r="L182" i="18"/>
  <c r="M182" i="18"/>
  <c r="N182" i="18"/>
  <c r="P182" i="18" s="1"/>
  <c r="O182" i="18"/>
  <c r="K183" i="18"/>
  <c r="L183" i="18"/>
  <c r="M183" i="18"/>
  <c r="N183" i="18"/>
  <c r="P183" i="18" s="1"/>
  <c r="O183" i="18"/>
  <c r="K184" i="18"/>
  <c r="L184" i="18"/>
  <c r="M184" i="18"/>
  <c r="N184" i="18"/>
  <c r="P184" i="18" s="1"/>
  <c r="O184" i="18"/>
  <c r="K185" i="18"/>
  <c r="L185" i="18"/>
  <c r="M185" i="18"/>
  <c r="N185" i="18"/>
  <c r="P185" i="18" s="1"/>
  <c r="O185" i="18"/>
  <c r="K186" i="18"/>
  <c r="L186" i="18"/>
  <c r="M186" i="18"/>
  <c r="N186" i="18"/>
  <c r="P186" i="18" s="1"/>
  <c r="O186" i="18"/>
  <c r="K187" i="18"/>
  <c r="L187" i="18"/>
  <c r="M187" i="18"/>
  <c r="N187" i="18"/>
  <c r="P187" i="18" s="1"/>
  <c r="O187" i="18"/>
  <c r="K188" i="18"/>
  <c r="L188" i="18"/>
  <c r="M188" i="18"/>
  <c r="N188" i="18"/>
  <c r="P188" i="18" s="1"/>
  <c r="O188" i="18"/>
  <c r="K189" i="18"/>
  <c r="L189" i="18"/>
  <c r="M189" i="18"/>
  <c r="N189" i="18"/>
  <c r="P189" i="18" s="1"/>
  <c r="O189" i="18"/>
  <c r="K190" i="18"/>
  <c r="L190" i="18"/>
  <c r="M190" i="18"/>
  <c r="N190" i="18"/>
  <c r="P190" i="18" s="1"/>
  <c r="O190" i="18"/>
  <c r="K191" i="18"/>
  <c r="L191" i="18"/>
  <c r="M191" i="18"/>
  <c r="N191" i="18"/>
  <c r="P191" i="18" s="1"/>
  <c r="O191" i="18"/>
  <c r="K192" i="18"/>
  <c r="L192" i="18"/>
  <c r="M192" i="18"/>
  <c r="N192" i="18"/>
  <c r="P192" i="18" s="1"/>
  <c r="O192" i="18"/>
  <c r="K193" i="18"/>
  <c r="L193" i="18"/>
  <c r="M193" i="18"/>
  <c r="N193" i="18"/>
  <c r="P193" i="18" s="1"/>
  <c r="O193" i="18"/>
  <c r="K194" i="18"/>
  <c r="L194" i="18"/>
  <c r="M194" i="18"/>
  <c r="N194" i="18"/>
  <c r="P194" i="18" s="1"/>
  <c r="O194" i="18"/>
  <c r="K195" i="18"/>
  <c r="L195" i="18"/>
  <c r="M195" i="18"/>
  <c r="N195" i="18"/>
  <c r="P195" i="18" s="1"/>
  <c r="O195" i="18"/>
  <c r="K196" i="18"/>
  <c r="L196" i="18"/>
  <c r="M196" i="18"/>
  <c r="N196" i="18"/>
  <c r="P196" i="18" s="1"/>
  <c r="O196" i="18"/>
  <c r="K197" i="18"/>
  <c r="L197" i="18"/>
  <c r="M197" i="18"/>
  <c r="N197" i="18"/>
  <c r="P197" i="18" s="1"/>
  <c r="O197" i="18"/>
  <c r="K198" i="18"/>
  <c r="L198" i="18"/>
  <c r="M198" i="18"/>
  <c r="N198" i="18"/>
  <c r="P198" i="18" s="1"/>
  <c r="O198" i="18"/>
  <c r="K199" i="18"/>
  <c r="L199" i="18"/>
  <c r="M199" i="18"/>
  <c r="N199" i="18"/>
  <c r="P199" i="18" s="1"/>
  <c r="O199" i="18"/>
  <c r="K200" i="18"/>
  <c r="L200" i="18"/>
  <c r="M200" i="18"/>
  <c r="N200" i="18"/>
  <c r="P200" i="18" s="1"/>
  <c r="O200" i="18"/>
  <c r="K201" i="18"/>
  <c r="L201" i="18"/>
  <c r="M201" i="18"/>
  <c r="N201" i="18"/>
  <c r="P201" i="18" s="1"/>
  <c r="O201" i="18"/>
  <c r="K202" i="18"/>
  <c r="L202" i="18"/>
  <c r="M202" i="18"/>
  <c r="N202" i="18"/>
  <c r="P202" i="18" s="1"/>
  <c r="O202" i="18"/>
  <c r="K203" i="18"/>
  <c r="L203" i="18"/>
  <c r="M203" i="18"/>
  <c r="N203" i="18"/>
  <c r="P203" i="18" s="1"/>
  <c r="O203" i="18"/>
  <c r="K204" i="18"/>
  <c r="L204" i="18"/>
  <c r="M204" i="18"/>
  <c r="N204" i="18"/>
  <c r="P204" i="18" s="1"/>
  <c r="O204" i="18"/>
  <c r="K205" i="18"/>
  <c r="L205" i="18"/>
  <c r="M205" i="18"/>
  <c r="N205" i="18"/>
  <c r="P205" i="18" s="1"/>
  <c r="O205" i="18"/>
  <c r="K206" i="18"/>
  <c r="L206" i="18"/>
  <c r="M206" i="18"/>
  <c r="N206" i="18"/>
  <c r="P206" i="18" s="1"/>
  <c r="O206" i="18"/>
  <c r="K207" i="18"/>
  <c r="L207" i="18"/>
  <c r="M207" i="18"/>
  <c r="N207" i="18"/>
  <c r="P207" i="18" s="1"/>
  <c r="O207" i="18"/>
  <c r="K208" i="18"/>
  <c r="L208" i="18"/>
  <c r="M208" i="18"/>
  <c r="N208" i="18"/>
  <c r="P208" i="18" s="1"/>
  <c r="O208" i="18"/>
  <c r="K209" i="18"/>
  <c r="L209" i="18"/>
  <c r="M209" i="18"/>
  <c r="N209" i="18"/>
  <c r="P209" i="18" s="1"/>
  <c r="O209" i="18"/>
  <c r="K210" i="18"/>
  <c r="L210" i="18"/>
  <c r="M210" i="18"/>
  <c r="N210" i="18"/>
  <c r="P210" i="18" s="1"/>
  <c r="O210" i="18"/>
  <c r="K211" i="18"/>
  <c r="L211" i="18"/>
  <c r="M211" i="18"/>
  <c r="N211" i="18"/>
  <c r="P211" i="18" s="1"/>
  <c r="O211" i="18"/>
  <c r="K212" i="18"/>
  <c r="L212" i="18"/>
  <c r="M212" i="18"/>
  <c r="N212" i="18"/>
  <c r="P212" i="18" s="1"/>
  <c r="O212" i="18"/>
  <c r="K213" i="18"/>
  <c r="L213" i="18"/>
  <c r="M213" i="18"/>
  <c r="N213" i="18"/>
  <c r="P213" i="18" s="1"/>
  <c r="O213" i="18"/>
  <c r="K214" i="18"/>
  <c r="L214" i="18"/>
  <c r="M214" i="18"/>
  <c r="N214" i="18"/>
  <c r="P214" i="18" s="1"/>
  <c r="O214" i="18"/>
  <c r="K215" i="18"/>
  <c r="L215" i="18"/>
  <c r="M215" i="18"/>
  <c r="N215" i="18"/>
  <c r="P215" i="18" s="1"/>
  <c r="O215" i="18"/>
  <c r="K216" i="18"/>
  <c r="L216" i="18"/>
  <c r="M216" i="18"/>
  <c r="N216" i="18"/>
  <c r="P216" i="18" s="1"/>
  <c r="O216" i="18"/>
  <c r="K217" i="18"/>
  <c r="L217" i="18"/>
  <c r="M217" i="18"/>
  <c r="N217" i="18"/>
  <c r="P217" i="18" s="1"/>
  <c r="O217" i="18"/>
  <c r="K218" i="18"/>
  <c r="L218" i="18"/>
  <c r="M218" i="18"/>
  <c r="N218" i="18"/>
  <c r="P218" i="18" s="1"/>
  <c r="O218" i="18"/>
  <c r="K219" i="18"/>
  <c r="L219" i="18"/>
  <c r="M219" i="18"/>
  <c r="N219" i="18"/>
  <c r="P219" i="18" s="1"/>
  <c r="O219" i="18"/>
  <c r="K220" i="18"/>
  <c r="L220" i="18"/>
  <c r="M220" i="18"/>
  <c r="N220" i="18"/>
  <c r="P220" i="18" s="1"/>
  <c r="O220" i="18"/>
  <c r="K221" i="18"/>
  <c r="L221" i="18"/>
  <c r="M221" i="18"/>
  <c r="N221" i="18"/>
  <c r="P221" i="18" s="1"/>
  <c r="O221" i="18"/>
  <c r="K222" i="18"/>
  <c r="L222" i="18"/>
  <c r="M222" i="18"/>
  <c r="N222" i="18"/>
  <c r="P222" i="18" s="1"/>
  <c r="O222" i="18"/>
  <c r="K223" i="18"/>
  <c r="L223" i="18"/>
  <c r="M223" i="18"/>
  <c r="N223" i="18"/>
  <c r="P223" i="18" s="1"/>
  <c r="O223" i="18"/>
  <c r="K224" i="18"/>
  <c r="L224" i="18"/>
  <c r="M224" i="18"/>
  <c r="N224" i="18"/>
  <c r="P224" i="18" s="1"/>
  <c r="O224" i="18"/>
  <c r="K225" i="18"/>
  <c r="L225" i="18"/>
  <c r="M225" i="18"/>
  <c r="N225" i="18"/>
  <c r="P225" i="18" s="1"/>
  <c r="O225" i="18"/>
  <c r="K226" i="18"/>
  <c r="L226" i="18"/>
  <c r="M226" i="18"/>
  <c r="N226" i="18"/>
  <c r="P226" i="18" s="1"/>
  <c r="O226" i="18"/>
  <c r="K227" i="18"/>
  <c r="L227" i="18"/>
  <c r="M227" i="18"/>
  <c r="N227" i="18"/>
  <c r="P227" i="18" s="1"/>
  <c r="O227" i="18"/>
  <c r="K228" i="18"/>
  <c r="L228" i="18"/>
  <c r="M228" i="18"/>
  <c r="N228" i="18"/>
  <c r="P228" i="18" s="1"/>
  <c r="O228" i="18"/>
  <c r="K229" i="18"/>
  <c r="L229" i="18"/>
  <c r="M229" i="18"/>
  <c r="N229" i="18"/>
  <c r="P229" i="18" s="1"/>
  <c r="O229" i="18"/>
  <c r="K230" i="18"/>
  <c r="L230" i="18"/>
  <c r="M230" i="18"/>
  <c r="N230" i="18"/>
  <c r="P230" i="18" s="1"/>
  <c r="O230" i="18"/>
  <c r="K231" i="18"/>
  <c r="L231" i="18"/>
  <c r="M231" i="18"/>
  <c r="N231" i="18"/>
  <c r="P231" i="18" s="1"/>
  <c r="O231" i="18"/>
  <c r="K232" i="18"/>
  <c r="L232" i="18"/>
  <c r="M232" i="18"/>
  <c r="N232" i="18"/>
  <c r="P232" i="18" s="1"/>
  <c r="O232" i="18"/>
  <c r="K233" i="18"/>
  <c r="L233" i="18"/>
  <c r="M233" i="18"/>
  <c r="N233" i="18"/>
  <c r="P233" i="18" s="1"/>
  <c r="O233" i="18"/>
  <c r="K234" i="18"/>
  <c r="L234" i="18"/>
  <c r="M234" i="18"/>
  <c r="N234" i="18"/>
  <c r="P234" i="18" s="1"/>
  <c r="O234" i="18"/>
  <c r="K235" i="18"/>
  <c r="L235" i="18"/>
  <c r="M235" i="18"/>
  <c r="N235" i="18"/>
  <c r="P235" i="18" s="1"/>
  <c r="O235" i="18"/>
  <c r="K236" i="18"/>
  <c r="L236" i="18"/>
  <c r="M236" i="18"/>
  <c r="N236" i="18"/>
  <c r="P236" i="18" s="1"/>
  <c r="O236" i="18"/>
  <c r="K237" i="18"/>
  <c r="L237" i="18"/>
  <c r="M237" i="18"/>
  <c r="N237" i="18"/>
  <c r="P237" i="18" s="1"/>
  <c r="O237" i="18"/>
  <c r="K238" i="18"/>
  <c r="L238" i="18"/>
  <c r="M238" i="18"/>
  <c r="N238" i="18"/>
  <c r="P238" i="18" s="1"/>
  <c r="O238" i="18"/>
  <c r="K239" i="18"/>
  <c r="L239" i="18"/>
  <c r="M239" i="18"/>
  <c r="N239" i="18"/>
  <c r="P239" i="18" s="1"/>
  <c r="O239" i="18"/>
  <c r="K240" i="18"/>
  <c r="L240" i="18"/>
  <c r="M240" i="18"/>
  <c r="N240" i="18"/>
  <c r="P240" i="18" s="1"/>
  <c r="O240" i="18"/>
  <c r="K241" i="18"/>
  <c r="L241" i="18"/>
  <c r="M241" i="18"/>
  <c r="N241" i="18"/>
  <c r="P241" i="18" s="1"/>
  <c r="O241" i="18"/>
  <c r="K242" i="18"/>
  <c r="L242" i="18"/>
  <c r="M242" i="18"/>
  <c r="N242" i="18"/>
  <c r="P242" i="18" s="1"/>
  <c r="O242" i="18"/>
  <c r="K243" i="18"/>
  <c r="L243" i="18"/>
  <c r="M243" i="18"/>
  <c r="N243" i="18"/>
  <c r="P243" i="18" s="1"/>
  <c r="O243" i="18"/>
  <c r="K244" i="18"/>
  <c r="L244" i="18"/>
  <c r="M244" i="18"/>
  <c r="N244" i="18"/>
  <c r="P244" i="18" s="1"/>
  <c r="O244" i="18"/>
  <c r="K245" i="18"/>
  <c r="L245" i="18"/>
  <c r="M245" i="18"/>
  <c r="N245" i="18"/>
  <c r="P245" i="18" s="1"/>
  <c r="O245" i="18"/>
  <c r="K246" i="18"/>
  <c r="L246" i="18"/>
  <c r="M246" i="18"/>
  <c r="N246" i="18"/>
  <c r="P246" i="18" s="1"/>
  <c r="O246" i="18"/>
  <c r="K247" i="18"/>
  <c r="L247" i="18"/>
  <c r="M247" i="18"/>
  <c r="N247" i="18"/>
  <c r="P247" i="18" s="1"/>
  <c r="O247" i="18"/>
  <c r="K248" i="18"/>
  <c r="L248" i="18"/>
  <c r="M248" i="18"/>
  <c r="N248" i="18"/>
  <c r="P248" i="18" s="1"/>
  <c r="O248" i="18"/>
  <c r="K249" i="18"/>
  <c r="L249" i="18"/>
  <c r="M249" i="18"/>
  <c r="N249" i="18"/>
  <c r="P249" i="18" s="1"/>
  <c r="O249" i="18"/>
  <c r="K250" i="18"/>
  <c r="L250" i="18"/>
  <c r="M250" i="18"/>
  <c r="N250" i="18"/>
  <c r="P250" i="18" s="1"/>
  <c r="O250" i="18"/>
  <c r="K251" i="18"/>
  <c r="L251" i="18"/>
  <c r="M251" i="18"/>
  <c r="N251" i="18"/>
  <c r="P251" i="18" s="1"/>
  <c r="O251" i="18"/>
  <c r="K252" i="18"/>
  <c r="L252" i="18"/>
  <c r="M252" i="18"/>
  <c r="N252" i="18"/>
  <c r="P252" i="18" s="1"/>
  <c r="O252" i="18"/>
  <c r="K253" i="18"/>
  <c r="L253" i="18"/>
  <c r="M253" i="18"/>
  <c r="N253" i="18"/>
  <c r="P253" i="18" s="1"/>
  <c r="O253" i="18"/>
  <c r="K254" i="18"/>
  <c r="L254" i="18"/>
  <c r="M254" i="18"/>
  <c r="N254" i="18"/>
  <c r="P254" i="18" s="1"/>
  <c r="O254" i="18"/>
  <c r="K255" i="18"/>
  <c r="L255" i="18"/>
  <c r="M255" i="18"/>
  <c r="N255" i="18"/>
  <c r="P255" i="18" s="1"/>
  <c r="O255" i="18"/>
  <c r="K256" i="18"/>
  <c r="L256" i="18"/>
  <c r="M256" i="18"/>
  <c r="N256" i="18"/>
  <c r="P256" i="18" s="1"/>
  <c r="O256" i="18"/>
  <c r="K257" i="18"/>
  <c r="L257" i="18"/>
  <c r="M257" i="18"/>
  <c r="N257" i="18"/>
  <c r="P257" i="18" s="1"/>
  <c r="O257" i="18"/>
  <c r="K258" i="18"/>
  <c r="L258" i="18"/>
  <c r="M258" i="18"/>
  <c r="N258" i="18"/>
  <c r="P258" i="18" s="1"/>
  <c r="O258" i="18"/>
  <c r="K259" i="18"/>
  <c r="L259" i="18"/>
  <c r="M259" i="18"/>
  <c r="N259" i="18"/>
  <c r="P259" i="18" s="1"/>
  <c r="O259" i="18"/>
  <c r="K260" i="18"/>
  <c r="L260" i="18"/>
  <c r="M260" i="18"/>
  <c r="N260" i="18"/>
  <c r="P260" i="18" s="1"/>
  <c r="O260" i="18"/>
  <c r="K261" i="18"/>
  <c r="L261" i="18"/>
  <c r="M261" i="18"/>
  <c r="N261" i="18"/>
  <c r="P261" i="18" s="1"/>
  <c r="O261" i="18"/>
  <c r="K262" i="18"/>
  <c r="L262" i="18"/>
  <c r="M262" i="18"/>
  <c r="N262" i="18"/>
  <c r="P262" i="18" s="1"/>
  <c r="O262" i="18"/>
  <c r="K263" i="18"/>
  <c r="L263" i="18"/>
  <c r="M263" i="18"/>
  <c r="N263" i="18"/>
  <c r="P263" i="18" s="1"/>
  <c r="O263" i="18"/>
  <c r="K264" i="18"/>
  <c r="L264" i="18"/>
  <c r="M264" i="18"/>
  <c r="N264" i="18"/>
  <c r="P264" i="18" s="1"/>
  <c r="O264" i="18"/>
  <c r="K265" i="18"/>
  <c r="L265" i="18"/>
  <c r="M265" i="18"/>
  <c r="N265" i="18"/>
  <c r="P265" i="18" s="1"/>
  <c r="O265" i="18"/>
  <c r="K266" i="18"/>
  <c r="L266" i="18"/>
  <c r="M266" i="18"/>
  <c r="N266" i="18"/>
  <c r="P266" i="18" s="1"/>
  <c r="O266" i="18"/>
  <c r="K267" i="18"/>
  <c r="L267" i="18"/>
  <c r="M267" i="18"/>
  <c r="N267" i="18"/>
  <c r="P267" i="18" s="1"/>
  <c r="O267" i="18"/>
  <c r="K268" i="18"/>
  <c r="L268" i="18"/>
  <c r="M268" i="18"/>
  <c r="N268" i="18"/>
  <c r="P268" i="18" s="1"/>
  <c r="O268" i="18"/>
  <c r="K269" i="18"/>
  <c r="L269" i="18"/>
  <c r="M269" i="18"/>
  <c r="N269" i="18"/>
  <c r="P269" i="18" s="1"/>
  <c r="O269" i="18"/>
  <c r="K270" i="18"/>
  <c r="L270" i="18"/>
  <c r="M270" i="18"/>
  <c r="N270" i="18"/>
  <c r="P270" i="18" s="1"/>
  <c r="O270" i="18"/>
  <c r="K271" i="18"/>
  <c r="L271" i="18"/>
  <c r="M271" i="18"/>
  <c r="N271" i="18"/>
  <c r="P271" i="18" s="1"/>
  <c r="O271" i="18"/>
  <c r="K272" i="18"/>
  <c r="L272" i="18"/>
  <c r="M272" i="18"/>
  <c r="N272" i="18"/>
  <c r="P272" i="18" s="1"/>
  <c r="O272" i="18"/>
  <c r="K273" i="18"/>
  <c r="L273" i="18"/>
  <c r="M273" i="18"/>
  <c r="N273" i="18"/>
  <c r="P273" i="18" s="1"/>
  <c r="O273" i="18"/>
  <c r="K274" i="18"/>
  <c r="L274" i="18"/>
  <c r="M274" i="18"/>
  <c r="N274" i="18"/>
  <c r="P274" i="18" s="1"/>
  <c r="O274" i="18"/>
  <c r="K275" i="18"/>
  <c r="L275" i="18"/>
  <c r="M275" i="18"/>
  <c r="N275" i="18"/>
  <c r="P275" i="18" s="1"/>
  <c r="O275" i="18"/>
  <c r="K276" i="18"/>
  <c r="L276" i="18"/>
  <c r="M276" i="18"/>
  <c r="N276" i="18"/>
  <c r="P276" i="18" s="1"/>
  <c r="O276" i="18"/>
  <c r="K277" i="18"/>
  <c r="L277" i="18"/>
  <c r="M277" i="18"/>
  <c r="N277" i="18"/>
  <c r="P277" i="18" s="1"/>
  <c r="O277" i="18"/>
  <c r="K278" i="18"/>
  <c r="L278" i="18"/>
  <c r="M278" i="18"/>
  <c r="N278" i="18"/>
  <c r="P278" i="18" s="1"/>
  <c r="O278" i="18"/>
  <c r="K279" i="18"/>
  <c r="L279" i="18"/>
  <c r="M279" i="18"/>
  <c r="N279" i="18"/>
  <c r="P279" i="18" s="1"/>
  <c r="O279" i="18"/>
  <c r="K280" i="18"/>
  <c r="L280" i="18"/>
  <c r="M280" i="18"/>
  <c r="N280" i="18"/>
  <c r="P280" i="18" s="1"/>
  <c r="O280" i="18"/>
  <c r="K281" i="18"/>
  <c r="L281" i="18"/>
  <c r="M281" i="18"/>
  <c r="N281" i="18"/>
  <c r="P281" i="18" s="1"/>
  <c r="O281" i="18"/>
  <c r="K282" i="18"/>
  <c r="L282" i="18"/>
  <c r="M282" i="18"/>
  <c r="N282" i="18"/>
  <c r="P282" i="18" s="1"/>
  <c r="O282" i="18"/>
  <c r="K283" i="18"/>
  <c r="L283" i="18"/>
  <c r="M283" i="18"/>
  <c r="N283" i="18"/>
  <c r="P283" i="18" s="1"/>
  <c r="O283" i="18"/>
  <c r="K284" i="18"/>
  <c r="L284" i="18"/>
  <c r="M284" i="18"/>
  <c r="N284" i="18"/>
  <c r="P284" i="18" s="1"/>
  <c r="O284" i="18"/>
  <c r="K285" i="18"/>
  <c r="L285" i="18"/>
  <c r="M285" i="18"/>
  <c r="N285" i="18"/>
  <c r="P285" i="18" s="1"/>
  <c r="O285" i="18"/>
  <c r="K286" i="18"/>
  <c r="L286" i="18"/>
  <c r="M286" i="18"/>
  <c r="N286" i="18"/>
  <c r="P286" i="18" s="1"/>
  <c r="O286" i="18"/>
  <c r="K287" i="18"/>
  <c r="L287" i="18"/>
  <c r="M287" i="18"/>
  <c r="N287" i="18"/>
  <c r="P287" i="18" s="1"/>
  <c r="O287" i="18"/>
  <c r="K288" i="18"/>
  <c r="L288" i="18"/>
  <c r="M288" i="18"/>
  <c r="N288" i="18"/>
  <c r="P288" i="18" s="1"/>
  <c r="O288" i="18"/>
  <c r="K289" i="18"/>
  <c r="L289" i="18"/>
  <c r="M289" i="18"/>
  <c r="N289" i="18"/>
  <c r="P289" i="18" s="1"/>
  <c r="O289" i="18"/>
  <c r="K290" i="18"/>
  <c r="L290" i="18"/>
  <c r="M290" i="18"/>
  <c r="N290" i="18"/>
  <c r="P290" i="18" s="1"/>
  <c r="O290" i="18"/>
  <c r="K291" i="18"/>
  <c r="L291" i="18"/>
  <c r="M291" i="18"/>
  <c r="N291" i="18"/>
  <c r="P291" i="18" s="1"/>
  <c r="O291" i="18"/>
  <c r="K292" i="18"/>
  <c r="L292" i="18"/>
  <c r="M292" i="18"/>
  <c r="N292" i="18"/>
  <c r="P292" i="18" s="1"/>
  <c r="O292" i="18"/>
  <c r="K293" i="18"/>
  <c r="L293" i="18"/>
  <c r="M293" i="18"/>
  <c r="N293" i="18"/>
  <c r="P293" i="18" s="1"/>
  <c r="O293" i="18"/>
  <c r="K294" i="18"/>
  <c r="L294" i="18"/>
  <c r="M294" i="18"/>
  <c r="N294" i="18"/>
  <c r="P294" i="18" s="1"/>
  <c r="O294" i="18"/>
  <c r="K295" i="18"/>
  <c r="L295" i="18"/>
  <c r="M295" i="18"/>
  <c r="N295" i="18"/>
  <c r="P295" i="18" s="1"/>
  <c r="O295" i="18"/>
  <c r="K296" i="18"/>
  <c r="L296" i="18"/>
  <c r="M296" i="18"/>
  <c r="N296" i="18"/>
  <c r="P296" i="18" s="1"/>
  <c r="O296" i="18"/>
  <c r="K297" i="18"/>
  <c r="L297" i="18"/>
  <c r="M297" i="18"/>
  <c r="N297" i="18"/>
  <c r="P297" i="18" s="1"/>
  <c r="O297" i="18"/>
  <c r="K298" i="18"/>
  <c r="L298" i="18"/>
  <c r="M298" i="18"/>
  <c r="N298" i="18"/>
  <c r="P298" i="18" s="1"/>
  <c r="O298" i="18"/>
  <c r="K299" i="18"/>
  <c r="L299" i="18"/>
  <c r="M299" i="18"/>
  <c r="N299" i="18"/>
  <c r="P299" i="18" s="1"/>
  <c r="O299" i="18"/>
  <c r="K300" i="18"/>
  <c r="L300" i="18"/>
  <c r="M300" i="18"/>
  <c r="N300" i="18"/>
  <c r="P300" i="18" s="1"/>
  <c r="O300" i="18"/>
  <c r="K301" i="18"/>
  <c r="L301" i="18"/>
  <c r="M301" i="18"/>
  <c r="N301" i="18"/>
  <c r="P301" i="18" s="1"/>
  <c r="O301" i="18"/>
  <c r="K302" i="18"/>
  <c r="L302" i="18"/>
  <c r="M302" i="18"/>
  <c r="N302" i="18"/>
  <c r="P302" i="18" s="1"/>
  <c r="O302" i="18"/>
  <c r="K303" i="18"/>
  <c r="L303" i="18"/>
  <c r="M303" i="18"/>
  <c r="N303" i="18"/>
  <c r="P303" i="18" s="1"/>
  <c r="O303" i="18"/>
  <c r="K304" i="18"/>
  <c r="L304" i="18"/>
  <c r="M304" i="18"/>
  <c r="N304" i="18"/>
  <c r="P304" i="18" s="1"/>
  <c r="O304" i="18"/>
  <c r="K305" i="18"/>
  <c r="L305" i="18"/>
  <c r="M305" i="18"/>
  <c r="N305" i="18"/>
  <c r="P305" i="18" s="1"/>
  <c r="O305" i="18"/>
  <c r="K306" i="18"/>
  <c r="L306" i="18"/>
  <c r="M306" i="18"/>
  <c r="N306" i="18"/>
  <c r="P306" i="18" s="1"/>
  <c r="O306" i="18"/>
  <c r="K307" i="18"/>
  <c r="L307" i="18"/>
  <c r="M307" i="18"/>
  <c r="N307" i="18"/>
  <c r="P307" i="18" s="1"/>
  <c r="O307" i="18"/>
  <c r="K308" i="18"/>
  <c r="L308" i="18"/>
  <c r="M308" i="18"/>
  <c r="N308" i="18"/>
  <c r="P308" i="18" s="1"/>
  <c r="O308" i="18"/>
  <c r="K309" i="18"/>
  <c r="L309" i="18"/>
  <c r="M309" i="18"/>
  <c r="N309" i="18"/>
  <c r="P309" i="18" s="1"/>
  <c r="O309" i="18"/>
  <c r="K310" i="18"/>
  <c r="L310" i="18"/>
  <c r="M310" i="18"/>
  <c r="N310" i="18"/>
  <c r="P310" i="18" s="1"/>
  <c r="O310" i="18"/>
  <c r="K311" i="18"/>
  <c r="L311" i="18"/>
  <c r="M311" i="18"/>
  <c r="N311" i="18"/>
  <c r="P311" i="18" s="1"/>
  <c r="O311" i="18"/>
  <c r="K312" i="18"/>
  <c r="L312" i="18"/>
  <c r="M312" i="18"/>
  <c r="N312" i="18"/>
  <c r="P312" i="18" s="1"/>
  <c r="O312" i="18"/>
  <c r="K313" i="18"/>
  <c r="L313" i="18"/>
  <c r="M313" i="18"/>
  <c r="N313" i="18"/>
  <c r="P313" i="18" s="1"/>
  <c r="O313" i="18"/>
  <c r="K314" i="18"/>
  <c r="L314" i="18"/>
  <c r="M314" i="18"/>
  <c r="N314" i="18"/>
  <c r="P314" i="18" s="1"/>
  <c r="O314" i="18"/>
  <c r="K315" i="18"/>
  <c r="L315" i="18"/>
  <c r="M315" i="18"/>
  <c r="N315" i="18"/>
  <c r="P315" i="18" s="1"/>
  <c r="O315" i="18"/>
  <c r="K316" i="18"/>
  <c r="L316" i="18"/>
  <c r="M316" i="18"/>
  <c r="N316" i="18"/>
  <c r="P316" i="18" s="1"/>
  <c r="O316" i="18"/>
  <c r="K317" i="18"/>
  <c r="L317" i="18"/>
  <c r="M317" i="18"/>
  <c r="N317" i="18"/>
  <c r="P317" i="18" s="1"/>
  <c r="O317" i="18"/>
  <c r="K318" i="18"/>
  <c r="L318" i="18"/>
  <c r="M318" i="18"/>
  <c r="N318" i="18"/>
  <c r="P318" i="18" s="1"/>
  <c r="O318" i="18"/>
  <c r="K319" i="18"/>
  <c r="L319" i="18"/>
  <c r="M319" i="18"/>
  <c r="N319" i="18"/>
  <c r="P319" i="18" s="1"/>
  <c r="O319" i="18"/>
  <c r="K320" i="18"/>
  <c r="L320" i="18"/>
  <c r="M320" i="18"/>
  <c r="N320" i="18"/>
  <c r="P320" i="18" s="1"/>
  <c r="O320" i="18"/>
  <c r="K321" i="18"/>
  <c r="L321" i="18"/>
  <c r="M321" i="18"/>
  <c r="N321" i="18"/>
  <c r="P321" i="18" s="1"/>
  <c r="O321" i="18"/>
  <c r="K322" i="18"/>
  <c r="L322" i="18"/>
  <c r="M322" i="18"/>
  <c r="N322" i="18"/>
  <c r="P322" i="18" s="1"/>
  <c r="O322" i="18"/>
  <c r="K323" i="18"/>
  <c r="L323" i="18"/>
  <c r="M323" i="18"/>
  <c r="N323" i="18"/>
  <c r="P323" i="18" s="1"/>
  <c r="O323" i="18"/>
  <c r="K324" i="18"/>
  <c r="L324" i="18"/>
  <c r="M324" i="18"/>
  <c r="N324" i="18"/>
  <c r="P324" i="18" s="1"/>
  <c r="O324" i="18"/>
  <c r="K325" i="18"/>
  <c r="L325" i="18"/>
  <c r="M325" i="18"/>
  <c r="N325" i="18"/>
  <c r="P325" i="18" s="1"/>
  <c r="O325" i="18"/>
  <c r="K326" i="18"/>
  <c r="L326" i="18"/>
  <c r="M326" i="18"/>
  <c r="N326" i="18"/>
  <c r="P326" i="18" s="1"/>
  <c r="O326" i="18"/>
  <c r="K327" i="18"/>
  <c r="L327" i="18"/>
  <c r="M327" i="18"/>
  <c r="N327" i="18"/>
  <c r="P327" i="18" s="1"/>
  <c r="O327" i="18"/>
  <c r="K328" i="18"/>
  <c r="L328" i="18"/>
  <c r="M328" i="18"/>
  <c r="N328" i="18"/>
  <c r="P328" i="18" s="1"/>
  <c r="O328" i="18"/>
  <c r="K329" i="18"/>
  <c r="L329" i="18"/>
  <c r="M329" i="18"/>
  <c r="N329" i="18"/>
  <c r="P329" i="18" s="1"/>
  <c r="O329" i="18"/>
  <c r="K330" i="18"/>
  <c r="L330" i="18"/>
  <c r="M330" i="18"/>
  <c r="N330" i="18"/>
  <c r="P330" i="18" s="1"/>
  <c r="O330" i="18"/>
  <c r="K331" i="18"/>
  <c r="L331" i="18"/>
  <c r="M331" i="18"/>
  <c r="N331" i="18"/>
  <c r="P331" i="18" s="1"/>
  <c r="O331" i="18"/>
  <c r="K332" i="18"/>
  <c r="L332" i="18"/>
  <c r="M332" i="18"/>
  <c r="N332" i="18"/>
  <c r="P332" i="18" s="1"/>
  <c r="O332" i="18"/>
  <c r="K333" i="18"/>
  <c r="L333" i="18"/>
  <c r="M333" i="18"/>
  <c r="N333" i="18"/>
  <c r="P333" i="18" s="1"/>
  <c r="O333" i="18"/>
  <c r="K334" i="18"/>
  <c r="L334" i="18"/>
  <c r="M334" i="18"/>
  <c r="N334" i="18"/>
  <c r="P334" i="18" s="1"/>
  <c r="O334" i="18"/>
  <c r="K335" i="18"/>
  <c r="L335" i="18"/>
  <c r="M335" i="18"/>
  <c r="N335" i="18"/>
  <c r="P335" i="18" s="1"/>
  <c r="O335" i="18"/>
  <c r="K336" i="18"/>
  <c r="L336" i="18"/>
  <c r="M336" i="18"/>
  <c r="N336" i="18"/>
  <c r="P336" i="18" s="1"/>
  <c r="O336" i="18"/>
  <c r="K337" i="18"/>
  <c r="L337" i="18"/>
  <c r="M337" i="18"/>
  <c r="N337" i="18"/>
  <c r="P337" i="18" s="1"/>
  <c r="O337" i="18"/>
  <c r="K338" i="18"/>
  <c r="L338" i="18"/>
  <c r="M338" i="18"/>
  <c r="N338" i="18"/>
  <c r="P338" i="18" s="1"/>
  <c r="O338" i="18"/>
  <c r="K339" i="18"/>
  <c r="L339" i="18"/>
  <c r="M339" i="18"/>
  <c r="N339" i="18"/>
  <c r="P339" i="18" s="1"/>
  <c r="O339" i="18"/>
  <c r="K340" i="18"/>
  <c r="L340" i="18"/>
  <c r="M340" i="18"/>
  <c r="N340" i="18"/>
  <c r="P340" i="18" s="1"/>
  <c r="O340" i="18"/>
  <c r="K341" i="18"/>
  <c r="L341" i="18"/>
  <c r="M341" i="18"/>
  <c r="N341" i="18"/>
  <c r="P341" i="18" s="1"/>
  <c r="O341" i="18"/>
  <c r="K342" i="18"/>
  <c r="L342" i="18"/>
  <c r="M342" i="18"/>
  <c r="N342" i="18"/>
  <c r="P342" i="18" s="1"/>
  <c r="O342" i="18"/>
  <c r="K343" i="18"/>
  <c r="L343" i="18"/>
  <c r="M343" i="18"/>
  <c r="N343" i="18"/>
  <c r="P343" i="18" s="1"/>
  <c r="O343" i="18"/>
  <c r="K344" i="18"/>
  <c r="L344" i="18"/>
  <c r="M344" i="18"/>
  <c r="N344" i="18"/>
  <c r="P344" i="18" s="1"/>
  <c r="O344" i="18"/>
  <c r="K345" i="18"/>
  <c r="L345" i="18"/>
  <c r="M345" i="18"/>
  <c r="N345" i="18"/>
  <c r="P345" i="18" s="1"/>
  <c r="O345" i="18"/>
  <c r="K346" i="18"/>
  <c r="L346" i="18"/>
  <c r="M346" i="18"/>
  <c r="N346" i="18"/>
  <c r="P346" i="18" s="1"/>
  <c r="O346" i="18"/>
  <c r="K347" i="18"/>
  <c r="L347" i="18"/>
  <c r="M347" i="18"/>
  <c r="N347" i="18"/>
  <c r="P347" i="18" s="1"/>
  <c r="O347" i="18"/>
  <c r="K348" i="18"/>
  <c r="L348" i="18"/>
  <c r="M348" i="18"/>
  <c r="N348" i="18"/>
  <c r="P348" i="18" s="1"/>
  <c r="O348" i="18"/>
  <c r="K349" i="18"/>
  <c r="L349" i="18"/>
  <c r="M349" i="18"/>
  <c r="N349" i="18"/>
  <c r="P349" i="18" s="1"/>
  <c r="O349" i="18"/>
  <c r="K350" i="18"/>
  <c r="L350" i="18"/>
  <c r="M350" i="18"/>
  <c r="N350" i="18"/>
  <c r="P350" i="18" s="1"/>
  <c r="O350" i="18"/>
  <c r="K351" i="18"/>
  <c r="L351" i="18"/>
  <c r="M351" i="18"/>
  <c r="N351" i="18"/>
  <c r="P351" i="18" s="1"/>
  <c r="O351" i="18"/>
  <c r="K352" i="18"/>
  <c r="L352" i="18"/>
  <c r="M352" i="18"/>
  <c r="N352" i="18"/>
  <c r="P352" i="18" s="1"/>
  <c r="O352" i="18"/>
  <c r="K353" i="18"/>
  <c r="L353" i="18"/>
  <c r="M353" i="18"/>
  <c r="N353" i="18"/>
  <c r="P353" i="18" s="1"/>
  <c r="O353" i="18"/>
  <c r="K354" i="18"/>
  <c r="L354" i="18"/>
  <c r="M354" i="18"/>
  <c r="N354" i="18"/>
  <c r="P354" i="18" s="1"/>
  <c r="O354" i="18"/>
  <c r="K355" i="18"/>
  <c r="L355" i="18"/>
  <c r="M355" i="18"/>
  <c r="N355" i="18"/>
  <c r="P355" i="18" s="1"/>
  <c r="O355" i="18"/>
  <c r="K356" i="18"/>
  <c r="L356" i="18"/>
  <c r="M356" i="18"/>
  <c r="N356" i="18"/>
  <c r="P356" i="18" s="1"/>
  <c r="O356" i="18"/>
  <c r="K357" i="18"/>
  <c r="L357" i="18"/>
  <c r="M357" i="18"/>
  <c r="N357" i="18"/>
  <c r="P357" i="18" s="1"/>
  <c r="O357" i="18"/>
  <c r="K358" i="18"/>
  <c r="L358" i="18"/>
  <c r="M358" i="18"/>
  <c r="N358" i="18"/>
  <c r="P358" i="18" s="1"/>
  <c r="O358" i="18"/>
  <c r="K359" i="18"/>
  <c r="L359" i="18"/>
  <c r="M359" i="18"/>
  <c r="N359" i="18"/>
  <c r="P359" i="18" s="1"/>
  <c r="O359" i="18"/>
  <c r="K360" i="18"/>
  <c r="L360" i="18"/>
  <c r="M360" i="18"/>
  <c r="N360" i="18"/>
  <c r="P360" i="18" s="1"/>
  <c r="O360" i="18"/>
  <c r="K361" i="18"/>
  <c r="L361" i="18"/>
  <c r="M361" i="18"/>
  <c r="N361" i="18"/>
  <c r="P361" i="18" s="1"/>
  <c r="O361" i="18"/>
  <c r="K362" i="18"/>
  <c r="L362" i="18"/>
  <c r="M362" i="18"/>
  <c r="N362" i="18"/>
  <c r="P362" i="18" s="1"/>
  <c r="O362" i="18"/>
  <c r="K363" i="18"/>
  <c r="L363" i="18"/>
  <c r="M363" i="18"/>
  <c r="N363" i="18"/>
  <c r="P363" i="18" s="1"/>
  <c r="O363" i="18"/>
  <c r="K364" i="18"/>
  <c r="L364" i="18"/>
  <c r="M364" i="18"/>
  <c r="N364" i="18"/>
  <c r="P364" i="18" s="1"/>
  <c r="O364" i="18"/>
  <c r="K365" i="18"/>
  <c r="L365" i="18"/>
  <c r="M365" i="18"/>
  <c r="N365" i="18"/>
  <c r="P365" i="18" s="1"/>
  <c r="O365" i="18"/>
  <c r="K366" i="18"/>
  <c r="L366" i="18"/>
  <c r="M366" i="18"/>
  <c r="N366" i="18"/>
  <c r="P366" i="18" s="1"/>
  <c r="O366" i="18"/>
  <c r="K367" i="18"/>
  <c r="L367" i="18"/>
  <c r="M367" i="18"/>
  <c r="N367" i="18"/>
  <c r="P367" i="18" s="1"/>
  <c r="O367" i="18"/>
  <c r="K368" i="18"/>
  <c r="L368" i="18"/>
  <c r="M368" i="18"/>
  <c r="N368" i="18"/>
  <c r="P368" i="18" s="1"/>
  <c r="O368" i="18"/>
  <c r="K369" i="18"/>
  <c r="L369" i="18"/>
  <c r="M369" i="18"/>
  <c r="N369" i="18"/>
  <c r="P369" i="18" s="1"/>
  <c r="O369" i="18"/>
  <c r="K370" i="18"/>
  <c r="L370" i="18"/>
  <c r="M370" i="18"/>
  <c r="N370" i="18"/>
  <c r="P370" i="18" s="1"/>
  <c r="O370" i="18"/>
  <c r="K371" i="18"/>
  <c r="L371" i="18"/>
  <c r="M371" i="18"/>
  <c r="N371" i="18"/>
  <c r="P371" i="18" s="1"/>
  <c r="O371" i="18"/>
  <c r="K372" i="18"/>
  <c r="L372" i="18"/>
  <c r="M372" i="18"/>
  <c r="N372" i="18"/>
  <c r="P372" i="18" s="1"/>
  <c r="O372" i="18"/>
  <c r="K373" i="18"/>
  <c r="L373" i="18"/>
  <c r="M373" i="18"/>
  <c r="N373" i="18"/>
  <c r="P373" i="18" s="1"/>
  <c r="O373" i="18"/>
  <c r="K374" i="18"/>
  <c r="L374" i="18"/>
  <c r="M374" i="18"/>
  <c r="N374" i="18"/>
  <c r="P374" i="18" s="1"/>
  <c r="O374" i="18"/>
  <c r="K375" i="18"/>
  <c r="L375" i="18"/>
  <c r="M375" i="18"/>
  <c r="N375" i="18"/>
  <c r="P375" i="18" s="1"/>
  <c r="O375" i="18"/>
  <c r="K376" i="18"/>
  <c r="L376" i="18"/>
  <c r="M376" i="18"/>
  <c r="N376" i="18"/>
  <c r="P376" i="18" s="1"/>
  <c r="O376" i="18"/>
  <c r="K377" i="18"/>
  <c r="L377" i="18"/>
  <c r="M377" i="18"/>
  <c r="N377" i="18"/>
  <c r="P377" i="18" s="1"/>
  <c r="O377" i="18"/>
  <c r="K378" i="18"/>
  <c r="L378" i="18"/>
  <c r="M378" i="18"/>
  <c r="N378" i="18"/>
  <c r="P378" i="18" s="1"/>
  <c r="O378" i="18"/>
  <c r="K379" i="18"/>
  <c r="L379" i="18"/>
  <c r="M379" i="18"/>
  <c r="N379" i="18"/>
  <c r="P379" i="18" s="1"/>
  <c r="O379" i="18"/>
  <c r="K380" i="18"/>
  <c r="L380" i="18"/>
  <c r="M380" i="18"/>
  <c r="N380" i="18"/>
  <c r="P380" i="18" s="1"/>
  <c r="O380" i="18"/>
  <c r="K381" i="18"/>
  <c r="L381" i="18"/>
  <c r="M381" i="18"/>
  <c r="N381" i="18"/>
  <c r="P381" i="18" s="1"/>
  <c r="O381" i="18"/>
  <c r="K382" i="18"/>
  <c r="L382" i="18"/>
  <c r="M382" i="18"/>
  <c r="N382" i="18"/>
  <c r="P382" i="18" s="1"/>
  <c r="O382" i="18"/>
  <c r="K383" i="18"/>
  <c r="L383" i="18"/>
  <c r="M383" i="18"/>
  <c r="N383" i="18"/>
  <c r="P383" i="18" s="1"/>
  <c r="O383" i="18"/>
  <c r="K384" i="18"/>
  <c r="L384" i="18"/>
  <c r="M384" i="18"/>
  <c r="N384" i="18"/>
  <c r="P384" i="18" s="1"/>
  <c r="O384" i="18"/>
  <c r="K385" i="18"/>
  <c r="L385" i="18"/>
  <c r="M385" i="18"/>
  <c r="N385" i="18"/>
  <c r="P385" i="18" s="1"/>
  <c r="O385" i="18"/>
  <c r="K386" i="18"/>
  <c r="L386" i="18"/>
  <c r="M386" i="18"/>
  <c r="N386" i="18"/>
  <c r="P386" i="18" s="1"/>
  <c r="O386" i="18"/>
  <c r="K387" i="18"/>
  <c r="L387" i="18"/>
  <c r="M387" i="18"/>
  <c r="N387" i="18"/>
  <c r="P387" i="18" s="1"/>
  <c r="O387" i="18"/>
  <c r="K388" i="18"/>
  <c r="L388" i="18"/>
  <c r="M388" i="18"/>
  <c r="N388" i="18"/>
  <c r="P388" i="18" s="1"/>
  <c r="O388" i="18"/>
  <c r="K389" i="18"/>
  <c r="L389" i="18"/>
  <c r="M389" i="18"/>
  <c r="N389" i="18"/>
  <c r="P389" i="18" s="1"/>
  <c r="O389" i="18"/>
  <c r="K390" i="18"/>
  <c r="L390" i="18"/>
  <c r="M390" i="18"/>
  <c r="N390" i="18"/>
  <c r="P390" i="18" s="1"/>
  <c r="O390" i="18"/>
  <c r="K391" i="18"/>
  <c r="L391" i="18"/>
  <c r="M391" i="18"/>
  <c r="N391" i="18"/>
  <c r="P391" i="18" s="1"/>
  <c r="O391" i="18"/>
  <c r="K392" i="18"/>
  <c r="L392" i="18"/>
  <c r="M392" i="18"/>
  <c r="N392" i="18"/>
  <c r="P392" i="18" s="1"/>
  <c r="O392" i="18"/>
  <c r="K393" i="18"/>
  <c r="L393" i="18"/>
  <c r="M393" i="18"/>
  <c r="N393" i="18"/>
  <c r="P393" i="18" s="1"/>
  <c r="O393" i="18"/>
  <c r="K394" i="18"/>
  <c r="L394" i="18"/>
  <c r="M394" i="18"/>
  <c r="N394" i="18"/>
  <c r="P394" i="18" s="1"/>
  <c r="O394" i="18"/>
  <c r="K395" i="18"/>
  <c r="L395" i="18"/>
  <c r="M395" i="18"/>
  <c r="N395" i="18"/>
  <c r="P395" i="18" s="1"/>
  <c r="O395" i="18"/>
  <c r="K396" i="18"/>
  <c r="L396" i="18"/>
  <c r="M396" i="18"/>
  <c r="N396" i="18"/>
  <c r="P396" i="18" s="1"/>
  <c r="O396" i="18"/>
  <c r="K397" i="18"/>
  <c r="L397" i="18"/>
  <c r="M397" i="18"/>
  <c r="N397" i="18"/>
  <c r="P397" i="18" s="1"/>
  <c r="O397" i="18"/>
  <c r="K398" i="18"/>
  <c r="L398" i="18"/>
  <c r="M398" i="18"/>
  <c r="N398" i="18"/>
  <c r="P398" i="18" s="1"/>
  <c r="O398" i="18"/>
  <c r="K399" i="18"/>
  <c r="L399" i="18"/>
  <c r="M399" i="18"/>
  <c r="N399" i="18"/>
  <c r="P399" i="18" s="1"/>
  <c r="O399" i="18"/>
  <c r="K400" i="18"/>
  <c r="L400" i="18"/>
  <c r="M400" i="18"/>
  <c r="N400" i="18"/>
  <c r="P400" i="18" s="1"/>
  <c r="O400" i="18"/>
  <c r="K401" i="18"/>
  <c r="L401" i="18"/>
  <c r="M401" i="18"/>
  <c r="N401" i="18"/>
  <c r="P401" i="18" s="1"/>
  <c r="O401" i="18"/>
  <c r="K402" i="18"/>
  <c r="L402" i="18"/>
  <c r="M402" i="18"/>
  <c r="N402" i="18"/>
  <c r="P402" i="18" s="1"/>
  <c r="O402" i="18"/>
  <c r="K403" i="18"/>
  <c r="L403" i="18"/>
  <c r="M403" i="18"/>
  <c r="N403" i="18"/>
  <c r="P403" i="18" s="1"/>
  <c r="O403" i="18"/>
  <c r="K404" i="18"/>
  <c r="L404" i="18"/>
  <c r="M404" i="18"/>
  <c r="N404" i="18"/>
  <c r="P404" i="18" s="1"/>
  <c r="O404" i="18"/>
  <c r="K405" i="18"/>
  <c r="L405" i="18"/>
  <c r="M405" i="18"/>
  <c r="N405" i="18"/>
  <c r="P405" i="18" s="1"/>
  <c r="O405" i="18"/>
  <c r="K406" i="18"/>
  <c r="L406" i="18"/>
  <c r="M406" i="18"/>
  <c r="N406" i="18"/>
  <c r="P406" i="18" s="1"/>
  <c r="O406" i="18"/>
  <c r="K407" i="18"/>
  <c r="L407" i="18"/>
  <c r="M407" i="18"/>
  <c r="N407" i="18"/>
  <c r="P407" i="18" s="1"/>
  <c r="O407" i="18"/>
  <c r="K408" i="18"/>
  <c r="L408" i="18"/>
  <c r="M408" i="18"/>
  <c r="N408" i="18"/>
  <c r="P408" i="18" s="1"/>
  <c r="O408" i="18"/>
  <c r="K409" i="18"/>
  <c r="L409" i="18"/>
  <c r="M409" i="18"/>
  <c r="N409" i="18"/>
  <c r="P409" i="18" s="1"/>
  <c r="O409" i="18"/>
  <c r="K410" i="18"/>
  <c r="L410" i="18"/>
  <c r="M410" i="18"/>
  <c r="N410" i="18"/>
  <c r="P410" i="18" s="1"/>
  <c r="O410" i="18"/>
  <c r="K411" i="18"/>
  <c r="L411" i="18"/>
  <c r="M411" i="18"/>
  <c r="N411" i="18"/>
  <c r="P411" i="18" s="1"/>
  <c r="O411" i="18"/>
  <c r="K412" i="18"/>
  <c r="L412" i="18"/>
  <c r="M412" i="18"/>
  <c r="N412" i="18"/>
  <c r="P412" i="18" s="1"/>
  <c r="O412" i="18"/>
  <c r="K413" i="18"/>
  <c r="L413" i="18"/>
  <c r="M413" i="18"/>
  <c r="N413" i="18"/>
  <c r="P413" i="18" s="1"/>
  <c r="O413" i="18"/>
  <c r="K414" i="18"/>
  <c r="L414" i="18"/>
  <c r="M414" i="18"/>
  <c r="N414" i="18"/>
  <c r="P414" i="18" s="1"/>
  <c r="O414" i="18"/>
  <c r="K415" i="18"/>
  <c r="L415" i="18"/>
  <c r="M415" i="18"/>
  <c r="N415" i="18"/>
  <c r="P415" i="18" s="1"/>
  <c r="O415" i="18"/>
  <c r="K416" i="18"/>
  <c r="L416" i="18"/>
  <c r="M416" i="18"/>
  <c r="N416" i="18"/>
  <c r="P416" i="18" s="1"/>
  <c r="O416" i="18"/>
  <c r="K417" i="18"/>
  <c r="L417" i="18"/>
  <c r="M417" i="18"/>
  <c r="N417" i="18"/>
  <c r="P417" i="18" s="1"/>
  <c r="O417" i="18"/>
  <c r="K418" i="18"/>
  <c r="L418" i="18"/>
  <c r="M418" i="18"/>
  <c r="N418" i="18"/>
  <c r="P418" i="18" s="1"/>
  <c r="O418" i="18"/>
  <c r="K419" i="18"/>
  <c r="L419" i="18"/>
  <c r="M419" i="18"/>
  <c r="N419" i="18"/>
  <c r="P419" i="18" s="1"/>
  <c r="O419" i="18"/>
  <c r="K420" i="18"/>
  <c r="L420" i="18"/>
  <c r="M420" i="18"/>
  <c r="N420" i="18"/>
  <c r="P420" i="18" s="1"/>
  <c r="O420" i="18"/>
  <c r="K421" i="18"/>
  <c r="L421" i="18"/>
  <c r="M421" i="18"/>
  <c r="N421" i="18"/>
  <c r="P421" i="18" s="1"/>
  <c r="O421" i="18"/>
  <c r="K422" i="18"/>
  <c r="L422" i="18"/>
  <c r="M422" i="18"/>
  <c r="N422" i="18"/>
  <c r="P422" i="18" s="1"/>
  <c r="O422" i="18"/>
  <c r="K423" i="18"/>
  <c r="L423" i="18"/>
  <c r="M423" i="18"/>
  <c r="N423" i="18"/>
  <c r="P423" i="18" s="1"/>
  <c r="O423" i="18"/>
  <c r="K424" i="18"/>
  <c r="L424" i="18"/>
  <c r="M424" i="18"/>
  <c r="N424" i="18"/>
  <c r="P424" i="18" s="1"/>
  <c r="O424" i="18"/>
  <c r="K425" i="18"/>
  <c r="L425" i="18"/>
  <c r="M425" i="18"/>
  <c r="N425" i="18"/>
  <c r="P425" i="18" s="1"/>
  <c r="O425" i="18"/>
  <c r="K426" i="18"/>
  <c r="L426" i="18"/>
  <c r="M426" i="18"/>
  <c r="N426" i="18"/>
  <c r="P426" i="18" s="1"/>
  <c r="O426" i="18"/>
  <c r="K427" i="18"/>
  <c r="L427" i="18"/>
  <c r="M427" i="18"/>
  <c r="N427" i="18"/>
  <c r="P427" i="18" s="1"/>
  <c r="O427" i="18"/>
  <c r="K428" i="18"/>
  <c r="L428" i="18"/>
  <c r="M428" i="18"/>
  <c r="N428" i="18"/>
  <c r="P428" i="18" s="1"/>
  <c r="O428" i="18"/>
  <c r="K429" i="18"/>
  <c r="L429" i="18"/>
  <c r="M429" i="18"/>
  <c r="N429" i="18"/>
  <c r="P429" i="18" s="1"/>
  <c r="O429" i="18"/>
  <c r="K430" i="18"/>
  <c r="L430" i="18"/>
  <c r="M430" i="18"/>
  <c r="N430" i="18"/>
  <c r="P430" i="18" s="1"/>
  <c r="O430" i="18"/>
  <c r="K431" i="18"/>
  <c r="L431" i="18"/>
  <c r="M431" i="18"/>
  <c r="N431" i="18"/>
  <c r="P431" i="18" s="1"/>
  <c r="O431" i="18"/>
  <c r="K432" i="18"/>
  <c r="L432" i="18"/>
  <c r="M432" i="18"/>
  <c r="N432" i="18"/>
  <c r="P432" i="18" s="1"/>
  <c r="O432" i="18"/>
  <c r="K433" i="18"/>
  <c r="L433" i="18"/>
  <c r="M433" i="18"/>
  <c r="N433" i="18"/>
  <c r="P433" i="18" s="1"/>
  <c r="O433" i="18"/>
  <c r="K434" i="18"/>
  <c r="L434" i="18"/>
  <c r="M434" i="18"/>
  <c r="N434" i="18"/>
  <c r="P434" i="18" s="1"/>
  <c r="O434" i="18"/>
  <c r="K435" i="18"/>
  <c r="L435" i="18"/>
  <c r="M435" i="18"/>
  <c r="N435" i="18"/>
  <c r="P435" i="18" s="1"/>
  <c r="O435" i="18"/>
  <c r="K436" i="18"/>
  <c r="L436" i="18"/>
  <c r="M436" i="18"/>
  <c r="N436" i="18"/>
  <c r="P436" i="18" s="1"/>
  <c r="O436" i="18"/>
  <c r="K437" i="18"/>
  <c r="L437" i="18"/>
  <c r="M437" i="18"/>
  <c r="N437" i="18"/>
  <c r="P437" i="18" s="1"/>
  <c r="O437" i="18"/>
  <c r="K438" i="18"/>
  <c r="L438" i="18"/>
  <c r="M438" i="18"/>
  <c r="N438" i="18"/>
  <c r="P438" i="18" s="1"/>
  <c r="O438" i="18"/>
  <c r="K439" i="18"/>
  <c r="L439" i="18"/>
  <c r="M439" i="18"/>
  <c r="N439" i="18"/>
  <c r="P439" i="18" s="1"/>
  <c r="O439" i="18"/>
  <c r="K440" i="18"/>
  <c r="L440" i="18"/>
  <c r="M440" i="18"/>
  <c r="N440" i="18"/>
  <c r="P440" i="18" s="1"/>
  <c r="O440" i="18"/>
  <c r="K441" i="18"/>
  <c r="L441" i="18"/>
  <c r="M441" i="18"/>
  <c r="N441" i="18"/>
  <c r="P441" i="18" s="1"/>
  <c r="O441" i="18"/>
  <c r="K442" i="18"/>
  <c r="L442" i="18"/>
  <c r="M442" i="18"/>
  <c r="N442" i="18"/>
  <c r="P442" i="18" s="1"/>
  <c r="O442" i="18"/>
  <c r="K443" i="18"/>
  <c r="L443" i="18"/>
  <c r="M443" i="18"/>
  <c r="N443" i="18"/>
  <c r="P443" i="18" s="1"/>
  <c r="O443" i="18"/>
  <c r="K444" i="18"/>
  <c r="L444" i="18"/>
  <c r="M444" i="18"/>
  <c r="N444" i="18"/>
  <c r="P444" i="18" s="1"/>
  <c r="O444" i="18"/>
  <c r="K445" i="18"/>
  <c r="L445" i="18"/>
  <c r="M445" i="18"/>
  <c r="N445" i="18"/>
  <c r="P445" i="18" s="1"/>
  <c r="O445" i="18"/>
  <c r="K446" i="18"/>
  <c r="L446" i="18"/>
  <c r="M446" i="18"/>
  <c r="N446" i="18"/>
  <c r="P446" i="18" s="1"/>
  <c r="O446" i="18"/>
  <c r="K447" i="18"/>
  <c r="L447" i="18"/>
  <c r="M447" i="18"/>
  <c r="N447" i="18"/>
  <c r="P447" i="18" s="1"/>
  <c r="O447" i="18"/>
  <c r="K448" i="18"/>
  <c r="L448" i="18"/>
  <c r="M448" i="18"/>
  <c r="N448" i="18"/>
  <c r="P448" i="18" s="1"/>
  <c r="O448" i="18"/>
  <c r="K449" i="18"/>
  <c r="L449" i="18"/>
  <c r="M449" i="18"/>
  <c r="N449" i="18"/>
  <c r="P449" i="18" s="1"/>
  <c r="O449" i="18"/>
  <c r="K450" i="18"/>
  <c r="L450" i="18"/>
  <c r="M450" i="18"/>
  <c r="N450" i="18"/>
  <c r="P450" i="18" s="1"/>
  <c r="O450" i="18"/>
  <c r="K451" i="18"/>
  <c r="L451" i="18"/>
  <c r="M451" i="18"/>
  <c r="N451" i="18"/>
  <c r="P451" i="18" s="1"/>
  <c r="O451" i="18"/>
  <c r="K452" i="18"/>
  <c r="L452" i="18"/>
  <c r="M452" i="18"/>
  <c r="N452" i="18"/>
  <c r="P452" i="18" s="1"/>
  <c r="O452" i="18"/>
  <c r="K453" i="18"/>
  <c r="L453" i="18"/>
  <c r="M453" i="18"/>
  <c r="N453" i="18"/>
  <c r="P453" i="18" s="1"/>
  <c r="O453" i="18"/>
  <c r="K454" i="18"/>
  <c r="L454" i="18"/>
  <c r="M454" i="18"/>
  <c r="N454" i="18"/>
  <c r="P454" i="18" s="1"/>
  <c r="O454" i="18"/>
  <c r="K455" i="18"/>
  <c r="L455" i="18"/>
  <c r="M455" i="18"/>
  <c r="N455" i="18"/>
  <c r="P455" i="18" s="1"/>
  <c r="O455" i="18"/>
  <c r="K456" i="18"/>
  <c r="L456" i="18"/>
  <c r="M456" i="18"/>
  <c r="N456" i="18"/>
  <c r="P456" i="18" s="1"/>
  <c r="O456" i="18"/>
  <c r="K457" i="18"/>
  <c r="L457" i="18"/>
  <c r="M457" i="18"/>
  <c r="N457" i="18"/>
  <c r="P457" i="18" s="1"/>
  <c r="O457" i="18"/>
  <c r="K458" i="18"/>
  <c r="L458" i="18"/>
  <c r="M458" i="18"/>
  <c r="N458" i="18"/>
  <c r="P458" i="18" s="1"/>
  <c r="O458" i="18"/>
  <c r="K459" i="18"/>
  <c r="L459" i="18"/>
  <c r="M459" i="18"/>
  <c r="N459" i="18"/>
  <c r="P459" i="18" s="1"/>
  <c r="O459" i="18"/>
  <c r="K460" i="18"/>
  <c r="L460" i="18"/>
  <c r="M460" i="18"/>
  <c r="N460" i="18"/>
  <c r="P460" i="18" s="1"/>
  <c r="O460" i="18"/>
  <c r="K461" i="18"/>
  <c r="L461" i="18"/>
  <c r="M461" i="18"/>
  <c r="N461" i="18"/>
  <c r="P461" i="18" s="1"/>
  <c r="O461" i="18"/>
  <c r="K462" i="18"/>
  <c r="L462" i="18"/>
  <c r="M462" i="18"/>
  <c r="N462" i="18"/>
  <c r="P462" i="18" s="1"/>
  <c r="O462" i="18"/>
  <c r="K463" i="18"/>
  <c r="L463" i="18"/>
  <c r="M463" i="18"/>
  <c r="N463" i="18"/>
  <c r="P463" i="18" s="1"/>
  <c r="O463" i="18"/>
  <c r="K464" i="18"/>
  <c r="L464" i="18"/>
  <c r="M464" i="18"/>
  <c r="N464" i="18"/>
  <c r="P464" i="18" s="1"/>
  <c r="O464" i="18"/>
  <c r="K465" i="18"/>
  <c r="L465" i="18"/>
  <c r="M465" i="18"/>
  <c r="N465" i="18"/>
  <c r="P465" i="18" s="1"/>
  <c r="O465" i="18"/>
  <c r="K466" i="18"/>
  <c r="L466" i="18"/>
  <c r="M466" i="18"/>
  <c r="N466" i="18"/>
  <c r="P466" i="18" s="1"/>
  <c r="O466" i="18"/>
  <c r="K467" i="18"/>
  <c r="L467" i="18"/>
  <c r="M467" i="18"/>
  <c r="N467" i="18"/>
  <c r="P467" i="18" s="1"/>
  <c r="O467" i="18"/>
  <c r="K468" i="18"/>
  <c r="L468" i="18"/>
  <c r="M468" i="18"/>
  <c r="N468" i="18"/>
  <c r="P468" i="18" s="1"/>
  <c r="O468" i="18"/>
  <c r="K469" i="18"/>
  <c r="L469" i="18"/>
  <c r="M469" i="18"/>
  <c r="N469" i="18"/>
  <c r="P469" i="18" s="1"/>
  <c r="O469" i="18"/>
  <c r="K470" i="18"/>
  <c r="L470" i="18"/>
  <c r="M470" i="18"/>
  <c r="N470" i="18"/>
  <c r="P470" i="18" s="1"/>
  <c r="O470" i="18"/>
  <c r="K471" i="18"/>
  <c r="L471" i="18"/>
  <c r="M471" i="18"/>
  <c r="N471" i="18"/>
  <c r="P471" i="18" s="1"/>
  <c r="O471" i="18"/>
  <c r="K472" i="18"/>
  <c r="L472" i="18"/>
  <c r="M472" i="18"/>
  <c r="N472" i="18"/>
  <c r="P472" i="18" s="1"/>
  <c r="O472" i="18"/>
  <c r="K473" i="18"/>
  <c r="L473" i="18"/>
  <c r="M473" i="18"/>
  <c r="N473" i="18"/>
  <c r="P473" i="18" s="1"/>
  <c r="O473" i="18"/>
  <c r="K474" i="18"/>
  <c r="L474" i="18"/>
  <c r="M474" i="18"/>
  <c r="N474" i="18"/>
  <c r="P474" i="18" s="1"/>
  <c r="O474" i="18"/>
  <c r="K475" i="18"/>
  <c r="L475" i="18"/>
  <c r="M475" i="18"/>
  <c r="N475" i="18"/>
  <c r="P475" i="18" s="1"/>
  <c r="O475" i="18"/>
  <c r="K476" i="18"/>
  <c r="L476" i="18"/>
  <c r="M476" i="18"/>
  <c r="N476" i="18"/>
  <c r="P476" i="18" s="1"/>
  <c r="O476" i="18"/>
  <c r="K477" i="18"/>
  <c r="L477" i="18"/>
  <c r="M477" i="18"/>
  <c r="N477" i="18"/>
  <c r="P477" i="18" s="1"/>
  <c r="O477" i="18"/>
  <c r="K478" i="18"/>
  <c r="L478" i="18"/>
  <c r="M478" i="18"/>
  <c r="N478" i="18"/>
  <c r="P478" i="18" s="1"/>
  <c r="O478" i="18"/>
  <c r="K479" i="18"/>
  <c r="L479" i="18"/>
  <c r="M479" i="18"/>
  <c r="N479" i="18"/>
  <c r="P479" i="18" s="1"/>
  <c r="O479" i="18"/>
  <c r="K480" i="18"/>
  <c r="L480" i="18"/>
  <c r="M480" i="18"/>
  <c r="N480" i="18"/>
  <c r="P480" i="18" s="1"/>
  <c r="O480" i="18"/>
  <c r="K481" i="18"/>
  <c r="L481" i="18"/>
  <c r="M481" i="18"/>
  <c r="N481" i="18"/>
  <c r="P481" i="18" s="1"/>
  <c r="O481" i="18"/>
  <c r="K482" i="18"/>
  <c r="L482" i="18"/>
  <c r="M482" i="18"/>
  <c r="N482" i="18"/>
  <c r="P482" i="18" s="1"/>
  <c r="O482" i="18"/>
  <c r="K483" i="18"/>
  <c r="L483" i="18"/>
  <c r="M483" i="18"/>
  <c r="N483" i="18"/>
  <c r="P483" i="18" s="1"/>
  <c r="O483" i="18"/>
  <c r="K484" i="18"/>
  <c r="L484" i="18"/>
  <c r="M484" i="18"/>
  <c r="N484" i="18"/>
  <c r="P484" i="18" s="1"/>
  <c r="O484" i="18"/>
  <c r="K485" i="18"/>
  <c r="L485" i="18"/>
  <c r="M485" i="18"/>
  <c r="N485" i="18"/>
  <c r="P485" i="18" s="1"/>
  <c r="O485" i="18"/>
  <c r="K486" i="18"/>
  <c r="L486" i="18"/>
  <c r="M486" i="18"/>
  <c r="N486" i="18"/>
  <c r="P486" i="18" s="1"/>
  <c r="O486" i="18"/>
  <c r="K487" i="18"/>
  <c r="L487" i="18"/>
  <c r="M487" i="18"/>
  <c r="N487" i="18"/>
  <c r="P487" i="18" s="1"/>
  <c r="O487" i="18"/>
  <c r="K488" i="18"/>
  <c r="L488" i="18"/>
  <c r="M488" i="18"/>
  <c r="N488" i="18"/>
  <c r="P488" i="18" s="1"/>
  <c r="O488" i="18"/>
  <c r="K489" i="18"/>
  <c r="L489" i="18"/>
  <c r="M489" i="18"/>
  <c r="N489" i="18"/>
  <c r="P489" i="18" s="1"/>
  <c r="O489" i="18"/>
  <c r="K490" i="18"/>
  <c r="L490" i="18"/>
  <c r="M490" i="18"/>
  <c r="N490" i="18"/>
  <c r="P490" i="18" s="1"/>
  <c r="O490" i="18"/>
  <c r="K491" i="18"/>
  <c r="L491" i="18"/>
  <c r="M491" i="18"/>
  <c r="N491" i="18"/>
  <c r="P491" i="18" s="1"/>
  <c r="O491" i="18"/>
  <c r="K492" i="18"/>
  <c r="L492" i="18"/>
  <c r="M492" i="18"/>
  <c r="N492" i="18"/>
  <c r="P492" i="18" s="1"/>
  <c r="O492" i="18"/>
  <c r="K493" i="18"/>
  <c r="L493" i="18"/>
  <c r="M493" i="18"/>
  <c r="N493" i="18"/>
  <c r="P493" i="18" s="1"/>
  <c r="O493" i="18"/>
  <c r="K494" i="18"/>
  <c r="L494" i="18"/>
  <c r="M494" i="18"/>
  <c r="N494" i="18"/>
  <c r="P494" i="18" s="1"/>
  <c r="O494" i="18"/>
  <c r="K495" i="18"/>
  <c r="L495" i="18"/>
  <c r="M495" i="18"/>
  <c r="N495" i="18"/>
  <c r="P495" i="18" s="1"/>
  <c r="O495" i="18"/>
  <c r="K496" i="18"/>
  <c r="L496" i="18"/>
  <c r="M496" i="18"/>
  <c r="N496" i="18"/>
  <c r="P496" i="18" s="1"/>
  <c r="O496" i="18"/>
  <c r="K497" i="18"/>
  <c r="L497" i="18"/>
  <c r="M497" i="18"/>
  <c r="N497" i="18"/>
  <c r="P497" i="18" s="1"/>
  <c r="O497" i="18"/>
  <c r="K498" i="18"/>
  <c r="L498" i="18"/>
  <c r="M498" i="18"/>
  <c r="N498" i="18"/>
  <c r="P498" i="18" s="1"/>
  <c r="O498" i="18"/>
  <c r="K499" i="18"/>
  <c r="L499" i="18"/>
  <c r="M499" i="18"/>
  <c r="N499" i="18"/>
  <c r="P499" i="18" s="1"/>
  <c r="O499" i="18"/>
  <c r="K500" i="18"/>
  <c r="L500" i="18"/>
  <c r="M500" i="18"/>
  <c r="N500" i="18"/>
  <c r="P500" i="18" s="1"/>
  <c r="O500" i="18"/>
  <c r="K501" i="18"/>
  <c r="L501" i="18"/>
  <c r="M501" i="18"/>
  <c r="N501" i="18"/>
  <c r="P501" i="18" s="1"/>
  <c r="O501" i="18"/>
  <c r="K502" i="18"/>
  <c r="L502" i="18"/>
  <c r="M502" i="18"/>
  <c r="N502" i="18"/>
  <c r="P502" i="18" s="1"/>
  <c r="O502" i="18"/>
  <c r="K503" i="18"/>
  <c r="L503" i="18"/>
  <c r="M503" i="18"/>
  <c r="N503" i="18"/>
  <c r="P503" i="18" s="1"/>
  <c r="O503" i="18"/>
  <c r="K504" i="18"/>
  <c r="L504" i="18"/>
  <c r="M504" i="18"/>
  <c r="N504" i="18"/>
  <c r="P504" i="18" s="1"/>
  <c r="O504" i="18"/>
  <c r="K505" i="18"/>
  <c r="L505" i="18"/>
  <c r="M505" i="18"/>
  <c r="N505" i="18"/>
  <c r="P505" i="18" s="1"/>
  <c r="O505" i="18"/>
  <c r="K506" i="18"/>
  <c r="L506" i="18"/>
  <c r="M506" i="18"/>
  <c r="N506" i="18"/>
  <c r="P506" i="18" s="1"/>
  <c r="O506" i="18"/>
  <c r="K507" i="18"/>
  <c r="L507" i="18"/>
  <c r="M507" i="18"/>
  <c r="N507" i="18"/>
  <c r="P507" i="18" s="1"/>
  <c r="O507" i="18"/>
  <c r="K508" i="18"/>
  <c r="L508" i="18"/>
  <c r="M508" i="18"/>
  <c r="N508" i="18"/>
  <c r="P508" i="18" s="1"/>
  <c r="O508" i="18"/>
  <c r="K509" i="18"/>
  <c r="L509" i="18"/>
  <c r="M509" i="18"/>
  <c r="N509" i="18"/>
  <c r="P509" i="18" s="1"/>
  <c r="O509" i="18"/>
  <c r="K510" i="18"/>
  <c r="L510" i="18"/>
  <c r="M510" i="18"/>
  <c r="N510" i="18"/>
  <c r="P510" i="18" s="1"/>
  <c r="O510" i="18"/>
  <c r="K511" i="18"/>
  <c r="L511" i="18"/>
  <c r="M511" i="18"/>
  <c r="N511" i="18"/>
  <c r="P511" i="18" s="1"/>
  <c r="O511" i="18"/>
  <c r="K512" i="18"/>
  <c r="L512" i="18"/>
  <c r="M512" i="18"/>
  <c r="N512" i="18"/>
  <c r="P512" i="18" s="1"/>
  <c r="O512" i="18"/>
  <c r="K513" i="18"/>
  <c r="L513" i="18"/>
  <c r="M513" i="18"/>
  <c r="N513" i="18"/>
  <c r="P513" i="18" s="1"/>
  <c r="O513" i="18"/>
  <c r="K514" i="18"/>
  <c r="L514" i="18"/>
  <c r="M514" i="18"/>
  <c r="N514" i="18"/>
  <c r="P514" i="18" s="1"/>
  <c r="O514" i="18"/>
  <c r="K515" i="18"/>
  <c r="L515" i="18"/>
  <c r="M515" i="18"/>
  <c r="N515" i="18"/>
  <c r="P515" i="18" s="1"/>
  <c r="O515" i="18"/>
  <c r="K516" i="18"/>
  <c r="L516" i="18"/>
  <c r="M516" i="18"/>
  <c r="N516" i="18"/>
  <c r="P516" i="18" s="1"/>
  <c r="O516" i="18"/>
  <c r="K517" i="18"/>
  <c r="L517" i="18"/>
  <c r="M517" i="18"/>
  <c r="N517" i="18"/>
  <c r="P517" i="18" s="1"/>
  <c r="O517" i="18"/>
  <c r="K518" i="18"/>
  <c r="L518" i="18"/>
  <c r="M518" i="18"/>
  <c r="N518" i="18"/>
  <c r="P518" i="18" s="1"/>
  <c r="O518" i="18"/>
  <c r="K519" i="18"/>
  <c r="L519" i="18"/>
  <c r="M519" i="18"/>
  <c r="N519" i="18"/>
  <c r="P519" i="18" s="1"/>
  <c r="O519" i="18"/>
  <c r="K520" i="18"/>
  <c r="L520" i="18"/>
  <c r="M520" i="18"/>
  <c r="N520" i="18"/>
  <c r="P520" i="18" s="1"/>
  <c r="O520" i="18"/>
  <c r="K521" i="18"/>
  <c r="L521" i="18"/>
  <c r="M521" i="18"/>
  <c r="N521" i="18"/>
  <c r="P521" i="18" s="1"/>
  <c r="O521" i="18"/>
  <c r="K522" i="18"/>
  <c r="L522" i="18"/>
  <c r="M522" i="18"/>
  <c r="N522" i="18"/>
  <c r="P522" i="18" s="1"/>
  <c r="O522" i="18"/>
  <c r="K523" i="18"/>
  <c r="L523" i="18"/>
  <c r="M523" i="18"/>
  <c r="N523" i="18"/>
  <c r="P523" i="18" s="1"/>
  <c r="O523" i="18"/>
  <c r="K524" i="18"/>
  <c r="L524" i="18"/>
  <c r="M524" i="18"/>
  <c r="N524" i="18"/>
  <c r="P524" i="18" s="1"/>
  <c r="O524" i="18"/>
  <c r="K525" i="18"/>
  <c r="L525" i="18"/>
  <c r="M525" i="18"/>
  <c r="N525" i="18"/>
  <c r="P525" i="18" s="1"/>
  <c r="O525" i="18"/>
  <c r="K526" i="18"/>
  <c r="L526" i="18"/>
  <c r="M526" i="18"/>
  <c r="N526" i="18"/>
  <c r="P526" i="18" s="1"/>
  <c r="O526" i="18"/>
  <c r="K527" i="18"/>
  <c r="L527" i="18"/>
  <c r="M527" i="18"/>
  <c r="N527" i="18"/>
  <c r="P527" i="18" s="1"/>
  <c r="O527" i="18"/>
  <c r="K528" i="18"/>
  <c r="L528" i="18"/>
  <c r="M528" i="18"/>
  <c r="N528" i="18"/>
  <c r="P528" i="18" s="1"/>
  <c r="O528" i="18"/>
  <c r="K529" i="18"/>
  <c r="L529" i="18"/>
  <c r="M529" i="18"/>
  <c r="N529" i="18"/>
  <c r="P529" i="18" s="1"/>
  <c r="O529" i="18"/>
  <c r="K530" i="18"/>
  <c r="L530" i="18"/>
  <c r="M530" i="18"/>
  <c r="N530" i="18"/>
  <c r="P530" i="18" s="1"/>
  <c r="O530" i="18"/>
  <c r="K531" i="18"/>
  <c r="L531" i="18"/>
  <c r="M531" i="18"/>
  <c r="N531" i="18"/>
  <c r="P531" i="18" s="1"/>
  <c r="O531" i="18"/>
  <c r="K532" i="18"/>
  <c r="L532" i="18"/>
  <c r="M532" i="18"/>
  <c r="N532" i="18"/>
  <c r="P532" i="18" s="1"/>
  <c r="O532" i="18"/>
  <c r="K533" i="18"/>
  <c r="L533" i="18"/>
  <c r="M533" i="18"/>
  <c r="N533" i="18"/>
  <c r="P533" i="18" s="1"/>
  <c r="O533" i="18"/>
  <c r="K534" i="18"/>
  <c r="L534" i="18"/>
  <c r="M534" i="18"/>
  <c r="N534" i="18"/>
  <c r="P534" i="18" s="1"/>
  <c r="O534" i="18"/>
  <c r="K535" i="18"/>
  <c r="L535" i="18"/>
  <c r="M535" i="18"/>
  <c r="N535" i="18"/>
  <c r="P535" i="18" s="1"/>
  <c r="O535" i="18"/>
  <c r="K536" i="18"/>
  <c r="L536" i="18"/>
  <c r="M536" i="18"/>
  <c r="N536" i="18"/>
  <c r="P536" i="18" s="1"/>
  <c r="O536" i="18"/>
  <c r="K537" i="18"/>
  <c r="L537" i="18"/>
  <c r="M537" i="18"/>
  <c r="N537" i="18"/>
  <c r="P537" i="18" s="1"/>
  <c r="O537" i="18"/>
  <c r="K538" i="18"/>
  <c r="L538" i="18"/>
  <c r="M538" i="18"/>
  <c r="N538" i="18"/>
  <c r="P538" i="18" s="1"/>
  <c r="O538" i="18"/>
  <c r="K539" i="18"/>
  <c r="L539" i="18"/>
  <c r="M539" i="18"/>
  <c r="N539" i="18"/>
  <c r="P539" i="18" s="1"/>
  <c r="O539" i="18"/>
  <c r="K540" i="18"/>
  <c r="L540" i="18"/>
  <c r="M540" i="18"/>
  <c r="N540" i="18"/>
  <c r="P540" i="18" s="1"/>
  <c r="O540" i="18"/>
  <c r="K541" i="18"/>
  <c r="L541" i="18"/>
  <c r="M541" i="18"/>
  <c r="N541" i="18"/>
  <c r="P541" i="18" s="1"/>
  <c r="O541" i="18"/>
  <c r="K542" i="18"/>
  <c r="L542" i="18"/>
  <c r="M542" i="18"/>
  <c r="N542" i="18"/>
  <c r="P542" i="18" s="1"/>
  <c r="O542" i="18"/>
  <c r="K543" i="18"/>
  <c r="L543" i="18"/>
  <c r="M543" i="18"/>
  <c r="N543" i="18"/>
  <c r="P543" i="18" s="1"/>
  <c r="O543" i="18"/>
  <c r="K544" i="18"/>
  <c r="L544" i="18"/>
  <c r="M544" i="18"/>
  <c r="N544" i="18"/>
  <c r="P544" i="18" s="1"/>
  <c r="O544" i="18"/>
  <c r="K545" i="18"/>
  <c r="L545" i="18"/>
  <c r="M545" i="18"/>
  <c r="N545" i="18"/>
  <c r="P545" i="18" s="1"/>
  <c r="O545" i="18"/>
  <c r="K546" i="18"/>
  <c r="L546" i="18"/>
  <c r="M546" i="18"/>
  <c r="N546" i="18"/>
  <c r="P546" i="18" s="1"/>
  <c r="O546" i="18"/>
  <c r="K547" i="18"/>
  <c r="L547" i="18"/>
  <c r="M547" i="18"/>
  <c r="N547" i="18"/>
  <c r="P547" i="18" s="1"/>
  <c r="O547" i="18"/>
  <c r="K548" i="18"/>
  <c r="L548" i="18"/>
  <c r="M548" i="18"/>
  <c r="N548" i="18"/>
  <c r="P548" i="18" s="1"/>
  <c r="O548" i="18"/>
  <c r="K549" i="18"/>
  <c r="L549" i="18"/>
  <c r="M549" i="18"/>
  <c r="N549" i="18"/>
  <c r="P549" i="18" s="1"/>
  <c r="O549" i="18"/>
  <c r="K550" i="18"/>
  <c r="L550" i="18"/>
  <c r="M550" i="18"/>
  <c r="N550" i="18"/>
  <c r="P550" i="18" s="1"/>
  <c r="O550" i="18"/>
  <c r="K551" i="18"/>
  <c r="L551" i="18"/>
  <c r="M551" i="18"/>
  <c r="N551" i="18"/>
  <c r="P551" i="18" s="1"/>
  <c r="O551" i="18"/>
  <c r="K552" i="18"/>
  <c r="L552" i="18"/>
  <c r="M552" i="18"/>
  <c r="N552" i="18"/>
  <c r="P552" i="18" s="1"/>
  <c r="O552" i="18"/>
  <c r="K553" i="18"/>
  <c r="L553" i="18"/>
  <c r="M553" i="18"/>
  <c r="N553" i="18"/>
  <c r="P553" i="18" s="1"/>
  <c r="O553" i="18"/>
  <c r="K554" i="18"/>
  <c r="L554" i="18"/>
  <c r="M554" i="18"/>
  <c r="N554" i="18"/>
  <c r="P554" i="18" s="1"/>
  <c r="O554" i="18"/>
  <c r="K555" i="18"/>
  <c r="L555" i="18"/>
  <c r="M555" i="18"/>
  <c r="N555" i="18"/>
  <c r="P555" i="18" s="1"/>
  <c r="O555" i="18"/>
  <c r="K556" i="18"/>
  <c r="L556" i="18"/>
  <c r="M556" i="18"/>
  <c r="N556" i="18"/>
  <c r="P556" i="18" s="1"/>
  <c r="O556" i="18"/>
  <c r="K557" i="18"/>
  <c r="L557" i="18"/>
  <c r="M557" i="18"/>
  <c r="N557" i="18"/>
  <c r="P557" i="18" s="1"/>
  <c r="O557" i="18"/>
  <c r="K558" i="18"/>
  <c r="L558" i="18"/>
  <c r="M558" i="18"/>
  <c r="N558" i="18"/>
  <c r="P558" i="18" s="1"/>
  <c r="O558" i="18"/>
  <c r="K559" i="18"/>
  <c r="L559" i="18"/>
  <c r="M559" i="18"/>
  <c r="N559" i="18"/>
  <c r="P559" i="18" s="1"/>
  <c r="O559" i="18"/>
  <c r="K560" i="18"/>
  <c r="L560" i="18"/>
  <c r="M560" i="18"/>
  <c r="N560" i="18"/>
  <c r="P560" i="18" s="1"/>
  <c r="O560" i="18"/>
  <c r="K561" i="18"/>
  <c r="L561" i="18"/>
  <c r="M561" i="18"/>
  <c r="N561" i="18"/>
  <c r="P561" i="18" s="1"/>
  <c r="O561" i="18"/>
  <c r="K562" i="18"/>
  <c r="L562" i="18"/>
  <c r="M562" i="18"/>
  <c r="N562" i="18"/>
  <c r="P562" i="18" s="1"/>
  <c r="O562" i="18"/>
  <c r="K563" i="18"/>
  <c r="L563" i="18"/>
  <c r="M563" i="18"/>
  <c r="N563" i="18"/>
  <c r="P563" i="18" s="1"/>
  <c r="O563" i="18"/>
  <c r="K564" i="18"/>
  <c r="L564" i="18"/>
  <c r="M564" i="18"/>
  <c r="N564" i="18"/>
  <c r="P564" i="18" s="1"/>
  <c r="O564" i="18"/>
  <c r="K565" i="18"/>
  <c r="L565" i="18"/>
  <c r="M565" i="18"/>
  <c r="N565" i="18"/>
  <c r="P565" i="18" s="1"/>
  <c r="O565" i="18"/>
  <c r="K566" i="18"/>
  <c r="L566" i="18"/>
  <c r="M566" i="18"/>
  <c r="N566" i="18"/>
  <c r="P566" i="18" s="1"/>
  <c r="O566" i="18"/>
  <c r="K567" i="18"/>
  <c r="L567" i="18"/>
  <c r="M567" i="18"/>
  <c r="N567" i="18"/>
  <c r="P567" i="18" s="1"/>
  <c r="O567" i="18"/>
  <c r="K568" i="18"/>
  <c r="L568" i="18"/>
  <c r="M568" i="18"/>
  <c r="N568" i="18"/>
  <c r="P568" i="18" s="1"/>
  <c r="O568" i="18"/>
  <c r="K569" i="18"/>
  <c r="L569" i="18"/>
  <c r="M569" i="18"/>
  <c r="N569" i="18"/>
  <c r="P569" i="18" s="1"/>
  <c r="O569" i="18"/>
  <c r="K570" i="18"/>
  <c r="L570" i="18"/>
  <c r="M570" i="18"/>
  <c r="N570" i="18"/>
  <c r="P570" i="18" s="1"/>
  <c r="O570" i="18"/>
  <c r="K571" i="18"/>
  <c r="L571" i="18"/>
  <c r="M571" i="18"/>
  <c r="N571" i="18"/>
  <c r="P571" i="18" s="1"/>
  <c r="O571" i="18"/>
  <c r="K572" i="18"/>
  <c r="L572" i="18"/>
  <c r="M572" i="18"/>
  <c r="N572" i="18"/>
  <c r="P572" i="18" s="1"/>
  <c r="O572" i="18"/>
  <c r="K573" i="18"/>
  <c r="L573" i="18"/>
  <c r="M573" i="18"/>
  <c r="N573" i="18"/>
  <c r="P573" i="18" s="1"/>
  <c r="O573" i="18"/>
  <c r="K574" i="18"/>
  <c r="L574" i="18"/>
  <c r="M574" i="18"/>
  <c r="N574" i="18"/>
  <c r="P574" i="18" s="1"/>
  <c r="O574" i="18"/>
  <c r="K575" i="18"/>
  <c r="L575" i="18"/>
  <c r="M575" i="18"/>
  <c r="N575" i="18"/>
  <c r="P575" i="18" s="1"/>
  <c r="O575" i="18"/>
  <c r="K576" i="18"/>
  <c r="L576" i="18"/>
  <c r="M576" i="18"/>
  <c r="N576" i="18"/>
  <c r="P576" i="18" s="1"/>
  <c r="O576" i="18"/>
  <c r="K577" i="18"/>
  <c r="L577" i="18"/>
  <c r="M577" i="18"/>
  <c r="N577" i="18"/>
  <c r="P577" i="18" s="1"/>
  <c r="O577" i="18"/>
  <c r="K578" i="18"/>
  <c r="L578" i="18"/>
  <c r="M578" i="18"/>
  <c r="N578" i="18"/>
  <c r="P578" i="18" s="1"/>
  <c r="O578" i="18"/>
  <c r="K579" i="18"/>
  <c r="L579" i="18"/>
  <c r="M579" i="18"/>
  <c r="N579" i="18"/>
  <c r="P579" i="18" s="1"/>
  <c r="O579" i="18"/>
  <c r="K580" i="18"/>
  <c r="L580" i="18"/>
  <c r="M580" i="18"/>
  <c r="N580" i="18"/>
  <c r="P580" i="18" s="1"/>
  <c r="O580" i="18"/>
  <c r="K581" i="18"/>
  <c r="L581" i="18"/>
  <c r="M581" i="18"/>
  <c r="N581" i="18"/>
  <c r="P581" i="18" s="1"/>
  <c r="O581" i="18"/>
  <c r="K582" i="18"/>
  <c r="L582" i="18"/>
  <c r="M582" i="18"/>
  <c r="N582" i="18"/>
  <c r="P582" i="18" s="1"/>
  <c r="O582" i="18"/>
  <c r="K583" i="18"/>
  <c r="L583" i="18"/>
  <c r="M583" i="18"/>
  <c r="N583" i="18"/>
  <c r="P583" i="18" s="1"/>
  <c r="O583" i="18"/>
  <c r="K584" i="18"/>
  <c r="L584" i="18"/>
  <c r="M584" i="18"/>
  <c r="N584" i="18"/>
  <c r="P584" i="18" s="1"/>
  <c r="O584" i="18"/>
  <c r="K585" i="18"/>
  <c r="L585" i="18"/>
  <c r="M585" i="18"/>
  <c r="N585" i="18"/>
  <c r="P585" i="18" s="1"/>
  <c r="O585" i="18"/>
  <c r="K586" i="18"/>
  <c r="L586" i="18"/>
  <c r="M586" i="18"/>
  <c r="N586" i="18"/>
  <c r="P586" i="18" s="1"/>
  <c r="O586" i="18"/>
  <c r="K587" i="18"/>
  <c r="L587" i="18"/>
  <c r="M587" i="18"/>
  <c r="N587" i="18"/>
  <c r="P587" i="18" s="1"/>
  <c r="O587" i="18"/>
  <c r="K588" i="18"/>
  <c r="L588" i="18"/>
  <c r="M588" i="18"/>
  <c r="N588" i="18"/>
  <c r="P588" i="18" s="1"/>
  <c r="O588" i="18"/>
  <c r="K589" i="18"/>
  <c r="L589" i="18"/>
  <c r="M589" i="18"/>
  <c r="N589" i="18"/>
  <c r="P589" i="18" s="1"/>
  <c r="O589" i="18"/>
  <c r="K590" i="18"/>
  <c r="L590" i="18"/>
  <c r="M590" i="18"/>
  <c r="N590" i="18"/>
  <c r="P590" i="18" s="1"/>
  <c r="O590" i="18"/>
  <c r="K591" i="18"/>
  <c r="L591" i="18"/>
  <c r="M591" i="18"/>
  <c r="N591" i="18"/>
  <c r="P591" i="18" s="1"/>
  <c r="O591" i="18"/>
  <c r="K592" i="18"/>
  <c r="L592" i="18"/>
  <c r="M592" i="18"/>
  <c r="N592" i="18"/>
  <c r="P592" i="18" s="1"/>
  <c r="O592" i="18"/>
  <c r="K593" i="18"/>
  <c r="L593" i="18"/>
  <c r="M593" i="18"/>
  <c r="N593" i="18"/>
  <c r="P593" i="18" s="1"/>
  <c r="O593" i="18"/>
  <c r="K594" i="18"/>
  <c r="L594" i="18"/>
  <c r="M594" i="18"/>
  <c r="N594" i="18"/>
  <c r="P594" i="18" s="1"/>
  <c r="O594" i="18"/>
  <c r="K595" i="18"/>
  <c r="L595" i="18"/>
  <c r="M595" i="18"/>
  <c r="N595" i="18"/>
  <c r="P595" i="18" s="1"/>
  <c r="O595" i="18"/>
  <c r="K596" i="18"/>
  <c r="L596" i="18"/>
  <c r="M596" i="18"/>
  <c r="N596" i="18"/>
  <c r="P596" i="18" s="1"/>
  <c r="O596" i="18"/>
  <c r="K597" i="18"/>
  <c r="L597" i="18"/>
  <c r="M597" i="18"/>
  <c r="N597" i="18"/>
  <c r="P597" i="18" s="1"/>
  <c r="O597" i="18"/>
  <c r="K598" i="18"/>
  <c r="L598" i="18"/>
  <c r="M598" i="18"/>
  <c r="N598" i="18"/>
  <c r="P598" i="18" s="1"/>
  <c r="O598" i="18"/>
  <c r="K599" i="18"/>
  <c r="L599" i="18"/>
  <c r="M599" i="18"/>
  <c r="N599" i="18"/>
  <c r="P599" i="18" s="1"/>
  <c r="O599" i="18"/>
  <c r="K600" i="18"/>
  <c r="L600" i="18"/>
  <c r="M600" i="18"/>
  <c r="N600" i="18"/>
  <c r="P600" i="18" s="1"/>
  <c r="O600" i="18"/>
  <c r="K601" i="18"/>
  <c r="L601" i="18"/>
  <c r="M601" i="18"/>
  <c r="N601" i="18"/>
  <c r="P601" i="18" s="1"/>
  <c r="O601" i="18"/>
  <c r="K602" i="18"/>
  <c r="L602" i="18"/>
  <c r="M602" i="18"/>
  <c r="N602" i="18"/>
  <c r="P602" i="18" s="1"/>
  <c r="O602" i="18"/>
  <c r="K603" i="18"/>
  <c r="L603" i="18"/>
  <c r="M603" i="18"/>
  <c r="N603" i="18"/>
  <c r="P603" i="18" s="1"/>
  <c r="O603" i="18"/>
  <c r="K604" i="18"/>
  <c r="L604" i="18"/>
  <c r="M604" i="18"/>
  <c r="N604" i="18"/>
  <c r="P604" i="18" s="1"/>
  <c r="O604" i="18"/>
  <c r="K605" i="18"/>
  <c r="L605" i="18"/>
  <c r="M605" i="18"/>
  <c r="N605" i="18"/>
  <c r="P605" i="18" s="1"/>
  <c r="O605" i="18"/>
  <c r="K606" i="18"/>
  <c r="L606" i="18"/>
  <c r="M606" i="18"/>
  <c r="N606" i="18"/>
  <c r="P606" i="18" s="1"/>
  <c r="O606" i="18"/>
  <c r="K607" i="18"/>
  <c r="L607" i="18"/>
  <c r="M607" i="18"/>
  <c r="N607" i="18"/>
  <c r="P607" i="18" s="1"/>
  <c r="O607" i="18"/>
  <c r="K608" i="18"/>
  <c r="L608" i="18"/>
  <c r="M608" i="18"/>
  <c r="N608" i="18"/>
  <c r="P608" i="18" s="1"/>
  <c r="O608" i="18"/>
  <c r="K609" i="18"/>
  <c r="L609" i="18"/>
  <c r="M609" i="18"/>
  <c r="N609" i="18"/>
  <c r="P609" i="18" s="1"/>
  <c r="O609" i="18"/>
  <c r="K610" i="18"/>
  <c r="L610" i="18"/>
  <c r="M610" i="18"/>
  <c r="N610" i="18"/>
  <c r="P610" i="18" s="1"/>
  <c r="O610" i="18"/>
  <c r="K611" i="18"/>
  <c r="L611" i="18"/>
  <c r="M611" i="18"/>
  <c r="N611" i="18"/>
  <c r="P611" i="18" s="1"/>
  <c r="O611" i="18"/>
  <c r="K612" i="18"/>
  <c r="L612" i="18"/>
  <c r="M612" i="18"/>
  <c r="N612" i="18"/>
  <c r="P612" i="18" s="1"/>
  <c r="O612" i="18"/>
  <c r="K613" i="18"/>
  <c r="L613" i="18"/>
  <c r="M613" i="18"/>
  <c r="N613" i="18"/>
  <c r="P613" i="18" s="1"/>
  <c r="O613" i="18"/>
  <c r="K614" i="18"/>
  <c r="L614" i="18"/>
  <c r="M614" i="18"/>
  <c r="N614" i="18"/>
  <c r="P614" i="18" s="1"/>
  <c r="O614" i="18"/>
  <c r="K615" i="18"/>
  <c r="L615" i="18"/>
  <c r="M615" i="18"/>
  <c r="N615" i="18"/>
  <c r="P615" i="18" s="1"/>
  <c r="O615" i="18"/>
  <c r="K616" i="18"/>
  <c r="L616" i="18"/>
  <c r="M616" i="18"/>
  <c r="N616" i="18"/>
  <c r="P616" i="18" s="1"/>
  <c r="O616" i="18"/>
  <c r="K617" i="18"/>
  <c r="L617" i="18"/>
  <c r="M617" i="18"/>
  <c r="N617" i="18"/>
  <c r="P617" i="18" s="1"/>
  <c r="O617" i="18"/>
  <c r="K618" i="18"/>
  <c r="L618" i="18"/>
  <c r="M618" i="18"/>
  <c r="N618" i="18"/>
  <c r="P618" i="18" s="1"/>
  <c r="O618" i="18"/>
  <c r="K619" i="18"/>
  <c r="L619" i="18"/>
  <c r="M619" i="18"/>
  <c r="N619" i="18"/>
  <c r="P619" i="18" s="1"/>
  <c r="O619" i="18"/>
  <c r="K620" i="18"/>
  <c r="L620" i="18"/>
  <c r="M620" i="18"/>
  <c r="N620" i="18"/>
  <c r="P620" i="18" s="1"/>
  <c r="O620" i="18"/>
  <c r="K621" i="18"/>
  <c r="L621" i="18"/>
  <c r="M621" i="18"/>
  <c r="N621" i="18"/>
  <c r="P621" i="18" s="1"/>
  <c r="O621" i="18"/>
  <c r="K622" i="18"/>
  <c r="L622" i="18"/>
  <c r="M622" i="18"/>
  <c r="N622" i="18"/>
  <c r="P622" i="18" s="1"/>
  <c r="O622" i="18"/>
  <c r="K623" i="18"/>
  <c r="L623" i="18"/>
  <c r="M623" i="18"/>
  <c r="N623" i="18"/>
  <c r="P623" i="18" s="1"/>
  <c r="O623" i="18"/>
  <c r="K624" i="18"/>
  <c r="L624" i="18"/>
  <c r="M624" i="18"/>
  <c r="N624" i="18"/>
  <c r="P624" i="18" s="1"/>
  <c r="O624" i="18"/>
  <c r="K625" i="18"/>
  <c r="L625" i="18"/>
  <c r="M625" i="18"/>
  <c r="N625" i="18"/>
  <c r="P625" i="18" s="1"/>
  <c r="O625" i="18"/>
  <c r="K626" i="18"/>
  <c r="L626" i="18"/>
  <c r="M626" i="18"/>
  <c r="N626" i="18"/>
  <c r="P626" i="18" s="1"/>
  <c r="O626" i="18"/>
  <c r="K627" i="18"/>
  <c r="L627" i="18"/>
  <c r="M627" i="18"/>
  <c r="N627" i="18"/>
  <c r="P627" i="18" s="1"/>
  <c r="O627" i="18"/>
  <c r="K628" i="18"/>
  <c r="L628" i="18"/>
  <c r="M628" i="18"/>
  <c r="N628" i="18"/>
  <c r="P628" i="18" s="1"/>
  <c r="O628" i="18"/>
  <c r="K629" i="18"/>
  <c r="L629" i="18"/>
  <c r="M629" i="18"/>
  <c r="N629" i="18"/>
  <c r="P629" i="18" s="1"/>
  <c r="O629" i="18"/>
  <c r="K630" i="18"/>
  <c r="L630" i="18"/>
  <c r="M630" i="18"/>
  <c r="N630" i="18"/>
  <c r="P630" i="18" s="1"/>
  <c r="O630" i="18"/>
  <c r="K631" i="18"/>
  <c r="L631" i="18"/>
  <c r="M631" i="18"/>
  <c r="N631" i="18"/>
  <c r="P631" i="18" s="1"/>
  <c r="O631" i="18"/>
  <c r="K632" i="18"/>
  <c r="L632" i="18"/>
  <c r="M632" i="18"/>
  <c r="N632" i="18"/>
  <c r="P632" i="18" s="1"/>
  <c r="O632" i="18"/>
  <c r="K633" i="18"/>
  <c r="L633" i="18"/>
  <c r="M633" i="18"/>
  <c r="N633" i="18"/>
  <c r="P633" i="18" s="1"/>
  <c r="O633" i="18"/>
  <c r="K634" i="18"/>
  <c r="L634" i="18"/>
  <c r="M634" i="18"/>
  <c r="N634" i="18"/>
  <c r="P634" i="18" s="1"/>
  <c r="O634" i="18"/>
  <c r="K635" i="18"/>
  <c r="L635" i="18"/>
  <c r="M635" i="18"/>
  <c r="N635" i="18"/>
  <c r="P635" i="18" s="1"/>
  <c r="O635" i="18"/>
  <c r="K636" i="18"/>
  <c r="L636" i="18"/>
  <c r="M636" i="18"/>
  <c r="N636" i="18"/>
  <c r="P636" i="18" s="1"/>
  <c r="O636" i="18"/>
  <c r="K637" i="18"/>
  <c r="L637" i="18"/>
  <c r="M637" i="18"/>
  <c r="N637" i="18"/>
  <c r="P637" i="18" s="1"/>
  <c r="O637" i="18"/>
  <c r="K638" i="18"/>
  <c r="L638" i="18"/>
  <c r="M638" i="18"/>
  <c r="N638" i="18"/>
  <c r="P638" i="18" s="1"/>
  <c r="O638" i="18"/>
  <c r="K639" i="18"/>
  <c r="L639" i="18"/>
  <c r="M639" i="18"/>
  <c r="N639" i="18"/>
  <c r="P639" i="18" s="1"/>
  <c r="O639" i="18"/>
  <c r="K640" i="18"/>
  <c r="L640" i="18"/>
  <c r="M640" i="18"/>
  <c r="N640" i="18"/>
  <c r="P640" i="18" s="1"/>
  <c r="O640" i="18"/>
  <c r="K641" i="18"/>
  <c r="L641" i="18"/>
  <c r="M641" i="18"/>
  <c r="N641" i="18"/>
  <c r="P641" i="18" s="1"/>
  <c r="O641" i="18"/>
  <c r="K642" i="18"/>
  <c r="L642" i="18"/>
  <c r="M642" i="18"/>
  <c r="N642" i="18"/>
  <c r="P642" i="18" s="1"/>
  <c r="O642" i="18"/>
  <c r="K643" i="18"/>
  <c r="L643" i="18"/>
  <c r="M643" i="18"/>
  <c r="N643" i="18"/>
  <c r="P643" i="18" s="1"/>
  <c r="O643" i="18"/>
  <c r="K644" i="18"/>
  <c r="L644" i="18"/>
  <c r="M644" i="18"/>
  <c r="N644" i="18"/>
  <c r="P644" i="18" s="1"/>
  <c r="O644" i="18"/>
  <c r="K645" i="18"/>
  <c r="L645" i="18"/>
  <c r="M645" i="18"/>
  <c r="N645" i="18"/>
  <c r="P645" i="18" s="1"/>
  <c r="O645" i="18"/>
  <c r="K646" i="18"/>
  <c r="L646" i="18"/>
  <c r="M646" i="18"/>
  <c r="N646" i="18"/>
  <c r="P646" i="18" s="1"/>
  <c r="O646" i="18"/>
  <c r="K647" i="18"/>
  <c r="L647" i="18"/>
  <c r="M647" i="18"/>
  <c r="N647" i="18"/>
  <c r="P647" i="18" s="1"/>
  <c r="O647" i="18"/>
  <c r="K648" i="18"/>
  <c r="L648" i="18"/>
  <c r="M648" i="18"/>
  <c r="N648" i="18"/>
  <c r="P648" i="18" s="1"/>
  <c r="O648" i="18"/>
  <c r="K649" i="18"/>
  <c r="L649" i="18"/>
  <c r="M649" i="18"/>
  <c r="N649" i="18"/>
  <c r="P649" i="18" s="1"/>
  <c r="O649" i="18"/>
  <c r="K650" i="18"/>
  <c r="L650" i="18"/>
  <c r="M650" i="18"/>
  <c r="N650" i="18"/>
  <c r="P650" i="18" s="1"/>
  <c r="O650" i="18"/>
  <c r="K651" i="18"/>
  <c r="L651" i="18"/>
  <c r="M651" i="18"/>
  <c r="N651" i="18"/>
  <c r="P651" i="18" s="1"/>
  <c r="O651" i="18"/>
  <c r="K652" i="18"/>
  <c r="L652" i="18"/>
  <c r="M652" i="18"/>
  <c r="N652" i="18"/>
  <c r="P652" i="18" s="1"/>
  <c r="O652" i="18"/>
  <c r="K653" i="18"/>
  <c r="L653" i="18"/>
  <c r="M653" i="18"/>
  <c r="N653" i="18"/>
  <c r="P653" i="18" s="1"/>
  <c r="O653" i="18"/>
  <c r="K654" i="18"/>
  <c r="L654" i="18"/>
  <c r="M654" i="18"/>
  <c r="N654" i="18"/>
  <c r="P654" i="18" s="1"/>
  <c r="O654" i="18"/>
  <c r="K655" i="18"/>
  <c r="L655" i="18"/>
  <c r="M655" i="18"/>
  <c r="N655" i="18"/>
  <c r="P655" i="18" s="1"/>
  <c r="O655" i="18"/>
  <c r="K656" i="18"/>
  <c r="L656" i="18"/>
  <c r="M656" i="18"/>
  <c r="N656" i="18"/>
  <c r="P656" i="18" s="1"/>
  <c r="O656" i="18"/>
  <c r="K657" i="18"/>
  <c r="L657" i="18"/>
  <c r="M657" i="18"/>
  <c r="N657" i="18"/>
  <c r="P657" i="18" s="1"/>
  <c r="O657" i="18"/>
  <c r="K658" i="18"/>
  <c r="L658" i="18"/>
  <c r="M658" i="18"/>
  <c r="N658" i="18"/>
  <c r="P658" i="18" s="1"/>
  <c r="O658" i="18"/>
  <c r="K659" i="18"/>
  <c r="L659" i="18"/>
  <c r="M659" i="18"/>
  <c r="N659" i="18"/>
  <c r="P659" i="18" s="1"/>
  <c r="O659" i="18"/>
  <c r="K660" i="18"/>
  <c r="L660" i="18"/>
  <c r="M660" i="18"/>
  <c r="N660" i="18"/>
  <c r="P660" i="18" s="1"/>
  <c r="O660" i="18"/>
  <c r="K661" i="18"/>
  <c r="L661" i="18"/>
  <c r="M661" i="18"/>
  <c r="N661" i="18"/>
  <c r="P661" i="18" s="1"/>
  <c r="O661" i="18"/>
  <c r="K662" i="18"/>
  <c r="L662" i="18"/>
  <c r="M662" i="18"/>
  <c r="N662" i="18"/>
  <c r="P662" i="18" s="1"/>
  <c r="O662" i="18"/>
  <c r="K663" i="18"/>
  <c r="L663" i="18"/>
  <c r="M663" i="18"/>
  <c r="N663" i="18"/>
  <c r="P663" i="18" s="1"/>
  <c r="O663" i="18"/>
  <c r="K664" i="18"/>
  <c r="L664" i="18"/>
  <c r="M664" i="18"/>
  <c r="N664" i="18"/>
  <c r="P664" i="18" s="1"/>
  <c r="O664" i="18"/>
  <c r="K665" i="18"/>
  <c r="L665" i="18"/>
  <c r="M665" i="18"/>
  <c r="N665" i="18"/>
  <c r="P665" i="18" s="1"/>
  <c r="O665" i="18"/>
  <c r="K666" i="18"/>
  <c r="L666" i="18"/>
  <c r="M666" i="18"/>
  <c r="N666" i="18"/>
  <c r="P666" i="18" s="1"/>
  <c r="O666" i="18"/>
  <c r="K667" i="18"/>
  <c r="L667" i="18"/>
  <c r="M667" i="18"/>
  <c r="N667" i="18"/>
  <c r="P667" i="18" s="1"/>
  <c r="O667" i="18"/>
  <c r="K668" i="18"/>
  <c r="L668" i="18"/>
  <c r="M668" i="18"/>
  <c r="N668" i="18"/>
  <c r="P668" i="18" s="1"/>
  <c r="O668" i="18"/>
  <c r="K669" i="18"/>
  <c r="L669" i="18"/>
  <c r="M669" i="18"/>
  <c r="N669" i="18"/>
  <c r="P669" i="18" s="1"/>
  <c r="O669" i="18"/>
  <c r="K670" i="18"/>
  <c r="L670" i="18"/>
  <c r="M670" i="18"/>
  <c r="N670" i="18"/>
  <c r="P670" i="18" s="1"/>
  <c r="O670" i="18"/>
  <c r="K671" i="18"/>
  <c r="L671" i="18"/>
  <c r="M671" i="18"/>
  <c r="N671" i="18"/>
  <c r="P671" i="18" s="1"/>
  <c r="O671" i="18"/>
  <c r="K672" i="18"/>
  <c r="L672" i="18"/>
  <c r="M672" i="18"/>
  <c r="N672" i="18"/>
  <c r="P672" i="18" s="1"/>
  <c r="O672" i="18"/>
  <c r="K673" i="18"/>
  <c r="L673" i="18"/>
  <c r="M673" i="18"/>
  <c r="N673" i="18"/>
  <c r="P673" i="18" s="1"/>
  <c r="O673" i="18"/>
  <c r="K674" i="18"/>
  <c r="L674" i="18"/>
  <c r="M674" i="18"/>
  <c r="N674" i="18"/>
  <c r="P674" i="18" s="1"/>
  <c r="O674" i="18"/>
  <c r="K675" i="18"/>
  <c r="L675" i="18"/>
  <c r="M675" i="18"/>
  <c r="N675" i="18"/>
  <c r="P675" i="18" s="1"/>
  <c r="O675" i="18"/>
  <c r="K676" i="18"/>
  <c r="L676" i="18"/>
  <c r="M676" i="18"/>
  <c r="N676" i="18"/>
  <c r="P676" i="18" s="1"/>
  <c r="O676" i="18"/>
  <c r="K677" i="18"/>
  <c r="L677" i="18"/>
  <c r="M677" i="18"/>
  <c r="N677" i="18"/>
  <c r="P677" i="18" s="1"/>
  <c r="O677" i="18"/>
  <c r="K678" i="18"/>
  <c r="L678" i="18"/>
  <c r="M678" i="18"/>
  <c r="N678" i="18"/>
  <c r="P678" i="18" s="1"/>
  <c r="O678" i="18"/>
  <c r="K679" i="18"/>
  <c r="L679" i="18"/>
  <c r="M679" i="18"/>
  <c r="N679" i="18"/>
  <c r="P679" i="18" s="1"/>
  <c r="O679" i="18"/>
  <c r="K680" i="18"/>
  <c r="L680" i="18"/>
  <c r="M680" i="18"/>
  <c r="N680" i="18"/>
  <c r="P680" i="18" s="1"/>
  <c r="O680" i="18"/>
  <c r="K681" i="18"/>
  <c r="L681" i="18"/>
  <c r="M681" i="18"/>
  <c r="N681" i="18"/>
  <c r="P681" i="18" s="1"/>
  <c r="O681" i="18"/>
  <c r="K682" i="18"/>
  <c r="L682" i="18"/>
  <c r="M682" i="18"/>
  <c r="N682" i="18"/>
  <c r="P682" i="18" s="1"/>
  <c r="O682" i="18"/>
  <c r="K683" i="18"/>
  <c r="L683" i="18"/>
  <c r="M683" i="18"/>
  <c r="N683" i="18"/>
  <c r="P683" i="18" s="1"/>
  <c r="O683" i="18"/>
  <c r="K684" i="18"/>
  <c r="L684" i="18"/>
  <c r="M684" i="18"/>
  <c r="N684" i="18"/>
  <c r="P684" i="18" s="1"/>
  <c r="O684" i="18"/>
  <c r="K685" i="18"/>
  <c r="L685" i="18"/>
  <c r="M685" i="18"/>
  <c r="N685" i="18"/>
  <c r="P685" i="18" s="1"/>
  <c r="O685" i="18"/>
  <c r="K686" i="18"/>
  <c r="L686" i="18"/>
  <c r="M686" i="18"/>
  <c r="N686" i="18"/>
  <c r="P686" i="18" s="1"/>
  <c r="O686" i="18"/>
  <c r="K687" i="18"/>
  <c r="L687" i="18"/>
  <c r="M687" i="18"/>
  <c r="N687" i="18"/>
  <c r="P687" i="18" s="1"/>
  <c r="O687" i="18"/>
  <c r="K688" i="18"/>
  <c r="L688" i="18"/>
  <c r="M688" i="18"/>
  <c r="N688" i="18"/>
  <c r="P688" i="18" s="1"/>
  <c r="O688" i="18"/>
  <c r="K689" i="18"/>
  <c r="L689" i="18"/>
  <c r="M689" i="18"/>
  <c r="N689" i="18"/>
  <c r="P689" i="18" s="1"/>
  <c r="O689" i="18"/>
  <c r="K690" i="18"/>
  <c r="L690" i="18"/>
  <c r="M690" i="18"/>
  <c r="N690" i="18"/>
  <c r="P690" i="18" s="1"/>
  <c r="O690" i="18"/>
  <c r="K691" i="18"/>
  <c r="L691" i="18"/>
  <c r="M691" i="18"/>
  <c r="N691" i="18"/>
  <c r="P691" i="18" s="1"/>
  <c r="O691" i="18"/>
  <c r="K692" i="18"/>
  <c r="L692" i="18"/>
  <c r="M692" i="18"/>
  <c r="N692" i="18"/>
  <c r="P692" i="18" s="1"/>
  <c r="O692" i="18"/>
  <c r="K693" i="18"/>
  <c r="L693" i="18"/>
  <c r="M693" i="18"/>
  <c r="N693" i="18"/>
  <c r="P693" i="18" s="1"/>
  <c r="O693" i="18"/>
  <c r="K694" i="18"/>
  <c r="L694" i="18"/>
  <c r="M694" i="18"/>
  <c r="N694" i="18"/>
  <c r="P694" i="18" s="1"/>
  <c r="O694" i="18"/>
  <c r="K695" i="18"/>
  <c r="L695" i="18"/>
  <c r="M695" i="18"/>
  <c r="N695" i="18"/>
  <c r="P695" i="18" s="1"/>
  <c r="O695" i="18"/>
  <c r="K696" i="18"/>
  <c r="L696" i="18"/>
  <c r="M696" i="18"/>
  <c r="N696" i="18"/>
  <c r="P696" i="18" s="1"/>
  <c r="O696" i="18"/>
  <c r="K697" i="18"/>
  <c r="L697" i="18"/>
  <c r="M697" i="18"/>
  <c r="N697" i="18"/>
  <c r="P697" i="18" s="1"/>
  <c r="O697" i="18"/>
  <c r="K698" i="18"/>
  <c r="L698" i="18"/>
  <c r="M698" i="18"/>
  <c r="N698" i="18"/>
  <c r="P698" i="18" s="1"/>
  <c r="O698" i="18"/>
  <c r="K699" i="18"/>
  <c r="L699" i="18"/>
  <c r="M699" i="18"/>
  <c r="N699" i="18"/>
  <c r="P699" i="18" s="1"/>
  <c r="O699" i="18"/>
  <c r="K700" i="18"/>
  <c r="L700" i="18"/>
  <c r="M700" i="18"/>
  <c r="N700" i="18"/>
  <c r="P700" i="18" s="1"/>
  <c r="O700" i="18"/>
  <c r="K701" i="18"/>
  <c r="L701" i="18"/>
  <c r="M701" i="18"/>
  <c r="N701" i="18"/>
  <c r="P701" i="18" s="1"/>
  <c r="O701" i="18"/>
  <c r="K702" i="18"/>
  <c r="L702" i="18"/>
  <c r="M702" i="18"/>
  <c r="N702" i="18"/>
  <c r="P702" i="18" s="1"/>
  <c r="O702" i="18"/>
  <c r="K703" i="18"/>
  <c r="L703" i="18"/>
  <c r="M703" i="18"/>
  <c r="N703" i="18"/>
  <c r="P703" i="18" s="1"/>
  <c r="O703" i="18"/>
  <c r="K704" i="18"/>
  <c r="L704" i="18"/>
  <c r="M704" i="18"/>
  <c r="N704" i="18"/>
  <c r="P704" i="18" s="1"/>
  <c r="O704" i="18"/>
  <c r="K705" i="18"/>
  <c r="L705" i="18"/>
  <c r="M705" i="18"/>
  <c r="N705" i="18"/>
  <c r="P705" i="18" s="1"/>
  <c r="O705" i="18"/>
  <c r="K706" i="18"/>
  <c r="L706" i="18"/>
  <c r="M706" i="18"/>
  <c r="N706" i="18"/>
  <c r="P706" i="18" s="1"/>
  <c r="O706" i="18"/>
  <c r="K707" i="18"/>
  <c r="L707" i="18"/>
  <c r="M707" i="18"/>
  <c r="N707" i="18"/>
  <c r="P707" i="18" s="1"/>
  <c r="O707" i="18"/>
  <c r="K708" i="18"/>
  <c r="L708" i="18"/>
  <c r="M708" i="18"/>
  <c r="N708" i="18"/>
  <c r="P708" i="18" s="1"/>
  <c r="O708" i="18"/>
  <c r="K709" i="18"/>
  <c r="L709" i="18"/>
  <c r="M709" i="18"/>
  <c r="N709" i="18"/>
  <c r="P709" i="18" s="1"/>
  <c r="O709" i="18"/>
  <c r="K710" i="18"/>
  <c r="L710" i="18"/>
  <c r="M710" i="18"/>
  <c r="N710" i="18"/>
  <c r="P710" i="18" s="1"/>
  <c r="O710" i="18"/>
  <c r="K711" i="18"/>
  <c r="L711" i="18"/>
  <c r="M711" i="18"/>
  <c r="N711" i="18"/>
  <c r="P711" i="18" s="1"/>
  <c r="O711" i="18"/>
  <c r="K712" i="18"/>
  <c r="L712" i="18"/>
  <c r="M712" i="18"/>
  <c r="N712" i="18"/>
  <c r="P712" i="18" s="1"/>
  <c r="O712" i="18"/>
  <c r="K713" i="18"/>
  <c r="L713" i="18"/>
  <c r="M713" i="18"/>
  <c r="N713" i="18"/>
  <c r="P713" i="18" s="1"/>
  <c r="O713" i="18"/>
  <c r="K714" i="18"/>
  <c r="L714" i="18"/>
  <c r="M714" i="18"/>
  <c r="N714" i="18"/>
  <c r="P714" i="18" s="1"/>
  <c r="O714" i="18"/>
  <c r="K715" i="18"/>
  <c r="L715" i="18"/>
  <c r="M715" i="18"/>
  <c r="N715" i="18"/>
  <c r="P715" i="18" s="1"/>
  <c r="O715" i="18"/>
  <c r="K716" i="18"/>
  <c r="L716" i="18"/>
  <c r="M716" i="18"/>
  <c r="N716" i="18"/>
  <c r="P716" i="18" s="1"/>
  <c r="O716" i="18"/>
  <c r="K717" i="18"/>
  <c r="L717" i="18"/>
  <c r="M717" i="18"/>
  <c r="N717" i="18"/>
  <c r="P717" i="18" s="1"/>
  <c r="O717" i="18"/>
  <c r="K718" i="18"/>
  <c r="L718" i="18"/>
  <c r="M718" i="18"/>
  <c r="N718" i="18"/>
  <c r="P718" i="18" s="1"/>
  <c r="O718" i="18"/>
  <c r="K719" i="18"/>
  <c r="L719" i="18"/>
  <c r="M719" i="18"/>
  <c r="N719" i="18"/>
  <c r="P719" i="18" s="1"/>
  <c r="O719" i="18"/>
  <c r="K720" i="18"/>
  <c r="L720" i="18"/>
  <c r="M720" i="18"/>
  <c r="N720" i="18"/>
  <c r="P720" i="18" s="1"/>
  <c r="O720" i="18"/>
  <c r="K721" i="18"/>
  <c r="L721" i="18"/>
  <c r="M721" i="18"/>
  <c r="N721" i="18"/>
  <c r="P721" i="18" s="1"/>
  <c r="O721" i="18"/>
  <c r="K722" i="18"/>
  <c r="L722" i="18"/>
  <c r="M722" i="18"/>
  <c r="N722" i="18"/>
  <c r="P722" i="18" s="1"/>
  <c r="O722" i="18"/>
  <c r="K723" i="18"/>
  <c r="L723" i="18"/>
  <c r="M723" i="18"/>
  <c r="N723" i="18"/>
  <c r="P723" i="18" s="1"/>
  <c r="O723" i="18"/>
  <c r="K724" i="18"/>
  <c r="L724" i="18"/>
  <c r="M724" i="18"/>
  <c r="N724" i="18"/>
  <c r="P724" i="18" s="1"/>
  <c r="O724" i="18"/>
  <c r="K725" i="18"/>
  <c r="L725" i="18"/>
  <c r="M725" i="18"/>
  <c r="N725" i="18"/>
  <c r="P725" i="18" s="1"/>
  <c r="O725" i="18"/>
  <c r="K726" i="18"/>
  <c r="L726" i="18"/>
  <c r="M726" i="18"/>
  <c r="N726" i="18"/>
  <c r="P726" i="18" s="1"/>
  <c r="O726" i="18"/>
  <c r="K727" i="18"/>
  <c r="L727" i="18"/>
  <c r="M727" i="18"/>
  <c r="N727" i="18"/>
  <c r="P727" i="18" s="1"/>
  <c r="O727" i="18"/>
  <c r="K728" i="18"/>
  <c r="L728" i="18"/>
  <c r="M728" i="18"/>
  <c r="N728" i="18"/>
  <c r="P728" i="18" s="1"/>
  <c r="O728" i="18"/>
  <c r="K729" i="18"/>
  <c r="L729" i="18"/>
  <c r="M729" i="18"/>
  <c r="N729" i="18"/>
  <c r="P729" i="18" s="1"/>
  <c r="O729" i="18"/>
  <c r="K730" i="18"/>
  <c r="L730" i="18"/>
  <c r="M730" i="18"/>
  <c r="N730" i="18"/>
  <c r="P730" i="18" s="1"/>
  <c r="O730" i="18"/>
  <c r="K731" i="18"/>
  <c r="L731" i="18"/>
  <c r="M731" i="18"/>
  <c r="N731" i="18"/>
  <c r="P731" i="18" s="1"/>
  <c r="O731" i="18"/>
  <c r="K732" i="18"/>
  <c r="L732" i="18"/>
  <c r="M732" i="18"/>
  <c r="N732" i="18"/>
  <c r="P732" i="18" s="1"/>
  <c r="O732" i="18"/>
  <c r="K733" i="18"/>
  <c r="L733" i="18"/>
  <c r="M733" i="18"/>
  <c r="N733" i="18"/>
  <c r="P733" i="18" s="1"/>
  <c r="O733" i="18"/>
  <c r="K734" i="18"/>
  <c r="L734" i="18"/>
  <c r="M734" i="18"/>
  <c r="N734" i="18"/>
  <c r="P734" i="18" s="1"/>
  <c r="O734" i="18"/>
  <c r="K735" i="18"/>
  <c r="L735" i="18"/>
  <c r="M735" i="18"/>
  <c r="N735" i="18"/>
  <c r="P735" i="18" s="1"/>
  <c r="O735" i="18"/>
  <c r="K736" i="18"/>
  <c r="L736" i="18"/>
  <c r="M736" i="18"/>
  <c r="N736" i="18"/>
  <c r="P736" i="18" s="1"/>
  <c r="O736" i="18"/>
  <c r="K737" i="18"/>
  <c r="L737" i="18"/>
  <c r="M737" i="18"/>
  <c r="N737" i="18"/>
  <c r="P737" i="18" s="1"/>
  <c r="O737" i="18"/>
  <c r="K738" i="18"/>
  <c r="L738" i="18"/>
  <c r="M738" i="18"/>
  <c r="N738" i="18"/>
  <c r="P738" i="18" s="1"/>
  <c r="O738" i="18"/>
  <c r="K739" i="18"/>
  <c r="L739" i="18"/>
  <c r="M739" i="18"/>
  <c r="N739" i="18"/>
  <c r="P739" i="18" s="1"/>
  <c r="O739" i="18"/>
  <c r="K740" i="18"/>
  <c r="L740" i="18"/>
  <c r="M740" i="18"/>
  <c r="N740" i="18"/>
  <c r="P740" i="18" s="1"/>
  <c r="O740" i="18"/>
  <c r="K741" i="18"/>
  <c r="L741" i="18"/>
  <c r="M741" i="18"/>
  <c r="N741" i="18"/>
  <c r="P741" i="18" s="1"/>
  <c r="O741" i="18"/>
  <c r="K742" i="18"/>
  <c r="L742" i="18"/>
  <c r="M742" i="18"/>
  <c r="N742" i="18"/>
  <c r="P742" i="18" s="1"/>
  <c r="O742" i="18"/>
  <c r="K743" i="18"/>
  <c r="L743" i="18"/>
  <c r="M743" i="18"/>
  <c r="N743" i="18"/>
  <c r="P743" i="18" s="1"/>
  <c r="O743" i="18"/>
  <c r="K744" i="18"/>
  <c r="L744" i="18"/>
  <c r="M744" i="18"/>
  <c r="N744" i="18"/>
  <c r="P744" i="18" s="1"/>
  <c r="O744" i="18"/>
  <c r="K745" i="18"/>
  <c r="L745" i="18"/>
  <c r="M745" i="18"/>
  <c r="N745" i="18"/>
  <c r="P745" i="18" s="1"/>
  <c r="O745" i="18"/>
  <c r="K746" i="18"/>
  <c r="L746" i="18"/>
  <c r="M746" i="18"/>
  <c r="N746" i="18"/>
  <c r="P746" i="18" s="1"/>
  <c r="O746" i="18"/>
  <c r="K747" i="18"/>
  <c r="L747" i="18"/>
  <c r="M747" i="18"/>
  <c r="N747" i="18"/>
  <c r="P747" i="18" s="1"/>
  <c r="O747" i="18"/>
  <c r="K748" i="18"/>
  <c r="L748" i="18"/>
  <c r="M748" i="18"/>
  <c r="N748" i="18"/>
  <c r="P748" i="18" s="1"/>
  <c r="O748" i="18"/>
  <c r="K749" i="18"/>
  <c r="L749" i="18"/>
  <c r="M749" i="18"/>
  <c r="N749" i="18"/>
  <c r="P749" i="18" s="1"/>
  <c r="O749" i="18"/>
  <c r="K750" i="18"/>
  <c r="L750" i="18"/>
  <c r="M750" i="18"/>
  <c r="N750" i="18"/>
  <c r="P750" i="18" s="1"/>
  <c r="O750" i="18"/>
  <c r="K751" i="18"/>
  <c r="L751" i="18"/>
  <c r="M751" i="18"/>
  <c r="N751" i="18"/>
  <c r="P751" i="18" s="1"/>
  <c r="O751" i="18"/>
  <c r="K752" i="18"/>
  <c r="L752" i="18"/>
  <c r="M752" i="18"/>
  <c r="N752" i="18"/>
  <c r="P752" i="18" s="1"/>
  <c r="O752" i="18"/>
  <c r="K753" i="18"/>
  <c r="L753" i="18"/>
  <c r="M753" i="18"/>
  <c r="N753" i="18"/>
  <c r="P753" i="18" s="1"/>
  <c r="O753" i="18"/>
  <c r="K754" i="18"/>
  <c r="L754" i="18"/>
  <c r="M754" i="18"/>
  <c r="N754" i="18"/>
  <c r="P754" i="18" s="1"/>
  <c r="O754" i="18"/>
  <c r="K755" i="18"/>
  <c r="L755" i="18"/>
  <c r="M755" i="18"/>
  <c r="N755" i="18"/>
  <c r="P755" i="18" s="1"/>
  <c r="O755" i="18"/>
  <c r="K756" i="18"/>
  <c r="L756" i="18"/>
  <c r="M756" i="18"/>
  <c r="N756" i="18"/>
  <c r="P756" i="18" s="1"/>
  <c r="O756" i="18"/>
  <c r="K757" i="18"/>
  <c r="L757" i="18"/>
  <c r="M757" i="18"/>
  <c r="N757" i="18"/>
  <c r="P757" i="18" s="1"/>
  <c r="O757" i="18"/>
  <c r="K758" i="18"/>
  <c r="L758" i="18"/>
  <c r="M758" i="18"/>
  <c r="N758" i="18"/>
  <c r="P758" i="18" s="1"/>
  <c r="O758" i="18"/>
  <c r="K759" i="18"/>
  <c r="L759" i="18"/>
  <c r="M759" i="18"/>
  <c r="N759" i="18"/>
  <c r="P759" i="18" s="1"/>
  <c r="O759" i="18"/>
  <c r="K760" i="18"/>
  <c r="L760" i="18"/>
  <c r="M760" i="18"/>
  <c r="N760" i="18"/>
  <c r="P760" i="18" s="1"/>
  <c r="O760" i="18"/>
  <c r="K761" i="18"/>
  <c r="L761" i="18"/>
  <c r="M761" i="18"/>
  <c r="N761" i="18"/>
  <c r="P761" i="18" s="1"/>
  <c r="O761" i="18"/>
  <c r="K762" i="18"/>
  <c r="L762" i="18"/>
  <c r="M762" i="18"/>
  <c r="N762" i="18"/>
  <c r="P762" i="18" s="1"/>
  <c r="O762" i="18"/>
  <c r="K763" i="18"/>
  <c r="L763" i="18"/>
  <c r="M763" i="18"/>
  <c r="N763" i="18"/>
  <c r="P763" i="18" s="1"/>
  <c r="O763" i="18"/>
  <c r="K764" i="18"/>
  <c r="L764" i="18"/>
  <c r="M764" i="18"/>
  <c r="N764" i="18"/>
  <c r="P764" i="18" s="1"/>
  <c r="O764" i="18"/>
  <c r="K765" i="18"/>
  <c r="L765" i="18"/>
  <c r="M765" i="18"/>
  <c r="N765" i="18"/>
  <c r="P765" i="18" s="1"/>
  <c r="O765" i="18"/>
  <c r="L17" i="18"/>
  <c r="L18" i="18"/>
  <c r="L19" i="18"/>
  <c r="N17" i="18"/>
  <c r="N18" i="18"/>
  <c r="N19" i="18"/>
  <c r="O17" i="18"/>
  <c r="O18" i="18"/>
  <c r="O19" i="18"/>
  <c r="O16" i="18"/>
  <c r="L16" i="18"/>
  <c r="N16" i="18"/>
  <c r="M17" i="18"/>
  <c r="M18" i="18"/>
  <c r="M19" i="18"/>
  <c r="K19" i="18"/>
  <c r="K18" i="18"/>
  <c r="M16" i="18"/>
  <c r="K17" i="18"/>
  <c r="Q15" i="45"/>
  <c r="AD15" i="45" s="1"/>
  <c r="O17" i="45"/>
  <c r="O18" i="45"/>
  <c r="O19" i="45"/>
  <c r="O20" i="45"/>
  <c r="O15" i="45"/>
  <c r="O16" i="45"/>
  <c r="N16" i="45"/>
  <c r="C18" i="5"/>
  <c r="E21" i="8"/>
  <c r="J25" i="14"/>
  <c r="K25" i="14"/>
  <c r="J26" i="14"/>
  <c r="K26" i="14"/>
  <c r="J27" i="14"/>
  <c r="K27" i="14"/>
  <c r="J28" i="14"/>
  <c r="K28" i="14"/>
  <c r="J29" i="14"/>
  <c r="K29" i="14"/>
  <c r="J30" i="14"/>
  <c r="K30" i="14"/>
  <c r="J31" i="14"/>
  <c r="K31" i="14"/>
  <c r="J32" i="14"/>
  <c r="K32" i="14"/>
  <c r="J33" i="14"/>
  <c r="K33" i="14"/>
  <c r="J34" i="14"/>
  <c r="K34" i="14"/>
  <c r="J35" i="14"/>
  <c r="K35" i="14"/>
  <c r="J36" i="14"/>
  <c r="K36" i="14"/>
  <c r="J37" i="14"/>
  <c r="K37" i="14"/>
  <c r="J38" i="14"/>
  <c r="K38" i="14"/>
  <c r="J39" i="14"/>
  <c r="K39" i="14"/>
  <c r="J40" i="14"/>
  <c r="K40" i="14"/>
  <c r="J41" i="14"/>
  <c r="K41" i="14"/>
  <c r="J42" i="14"/>
  <c r="K42" i="14"/>
  <c r="J43" i="14"/>
  <c r="K43" i="14"/>
  <c r="J44" i="14"/>
  <c r="K44" i="14"/>
  <c r="J45" i="14"/>
  <c r="K45" i="14"/>
  <c r="J46" i="14"/>
  <c r="K46" i="14"/>
  <c r="J47" i="14"/>
  <c r="K47" i="14"/>
  <c r="J48" i="14"/>
  <c r="K48" i="14"/>
  <c r="J49" i="14"/>
  <c r="K49" i="14"/>
  <c r="J50" i="14"/>
  <c r="K50" i="14"/>
  <c r="J51" i="14"/>
  <c r="K51" i="14"/>
  <c r="J52" i="14"/>
  <c r="K52" i="14"/>
  <c r="J53" i="14"/>
  <c r="K53" i="14"/>
  <c r="J54" i="14"/>
  <c r="K54" i="14"/>
  <c r="J55" i="14"/>
  <c r="K55" i="14"/>
  <c r="J56" i="14"/>
  <c r="K56" i="14"/>
  <c r="J57" i="14"/>
  <c r="K57" i="14"/>
  <c r="J58" i="14"/>
  <c r="K58" i="14"/>
  <c r="J59" i="14"/>
  <c r="K59" i="14"/>
  <c r="J60" i="14"/>
  <c r="K60" i="14"/>
  <c r="J61" i="14"/>
  <c r="K61" i="14"/>
  <c r="J62" i="14"/>
  <c r="K62" i="14"/>
  <c r="J63" i="14"/>
  <c r="K63" i="14"/>
  <c r="J64" i="14"/>
  <c r="K64" i="14"/>
  <c r="J65" i="14"/>
  <c r="K65" i="14"/>
  <c r="J66" i="14"/>
  <c r="K66" i="14"/>
  <c r="J67" i="14"/>
  <c r="K67" i="14"/>
  <c r="J68" i="14"/>
  <c r="K68" i="14"/>
  <c r="J69" i="14"/>
  <c r="K69" i="14"/>
  <c r="J70" i="14"/>
  <c r="K70" i="14"/>
  <c r="J71" i="14"/>
  <c r="K71" i="14"/>
  <c r="J72" i="14"/>
  <c r="K72" i="14"/>
  <c r="J73" i="14"/>
  <c r="K73" i="14"/>
  <c r="J74" i="14"/>
  <c r="K74" i="14"/>
  <c r="J75" i="14"/>
  <c r="K75" i="14"/>
  <c r="J76" i="14"/>
  <c r="K76" i="14"/>
  <c r="J77" i="14"/>
  <c r="K77" i="14"/>
  <c r="J78" i="14"/>
  <c r="K78" i="14"/>
  <c r="J79" i="14"/>
  <c r="K79" i="14"/>
  <c r="J80" i="14"/>
  <c r="K80" i="14"/>
  <c r="J81" i="14"/>
  <c r="K81" i="14"/>
  <c r="J82" i="14"/>
  <c r="K82" i="14"/>
  <c r="J83" i="14"/>
  <c r="K83" i="14"/>
  <c r="J84" i="14"/>
  <c r="K84" i="14"/>
  <c r="J85" i="14"/>
  <c r="K85" i="14"/>
  <c r="J86" i="14"/>
  <c r="K86" i="14"/>
  <c r="J87" i="14"/>
  <c r="K87" i="14"/>
  <c r="J88" i="14"/>
  <c r="K88" i="14"/>
  <c r="J89" i="14"/>
  <c r="K89" i="14"/>
  <c r="J90" i="14"/>
  <c r="K90" i="14"/>
  <c r="J91" i="14"/>
  <c r="K91" i="14"/>
  <c r="J92" i="14"/>
  <c r="K92" i="14"/>
  <c r="J93" i="14"/>
  <c r="K93" i="14"/>
  <c r="J94" i="14"/>
  <c r="K94" i="14"/>
  <c r="J95" i="14"/>
  <c r="K95" i="14"/>
  <c r="J96" i="14"/>
  <c r="K96" i="14"/>
  <c r="J97" i="14"/>
  <c r="K97" i="14"/>
  <c r="J98" i="14"/>
  <c r="K98" i="14"/>
  <c r="J99" i="14"/>
  <c r="K99" i="14"/>
  <c r="J100" i="14"/>
  <c r="K100" i="14"/>
  <c r="J101" i="14"/>
  <c r="K101" i="14"/>
  <c r="J102" i="14"/>
  <c r="K102" i="14"/>
  <c r="J103" i="14"/>
  <c r="K103" i="14"/>
  <c r="J104" i="14"/>
  <c r="K104" i="14"/>
  <c r="J105" i="14"/>
  <c r="K105" i="14"/>
  <c r="J106" i="14"/>
  <c r="K106" i="14"/>
  <c r="J107" i="14"/>
  <c r="K107" i="14"/>
  <c r="J108" i="14"/>
  <c r="K108" i="14"/>
  <c r="J109" i="14"/>
  <c r="K109" i="14"/>
  <c r="J110" i="14"/>
  <c r="K110" i="14"/>
  <c r="J111" i="14"/>
  <c r="K111" i="14"/>
  <c r="J112" i="14"/>
  <c r="K112" i="14"/>
  <c r="J113" i="14"/>
  <c r="K113" i="14"/>
  <c r="J114" i="14"/>
  <c r="K114" i="14"/>
  <c r="J115" i="14"/>
  <c r="K115" i="14"/>
  <c r="J116" i="14"/>
  <c r="K116" i="14"/>
  <c r="J117" i="14"/>
  <c r="K117" i="14"/>
  <c r="J118" i="14"/>
  <c r="K118" i="14"/>
  <c r="J119" i="14"/>
  <c r="K119" i="14"/>
  <c r="J120" i="14"/>
  <c r="K120" i="14"/>
  <c r="J121" i="14"/>
  <c r="K121" i="14"/>
  <c r="J122" i="14"/>
  <c r="K122" i="14"/>
  <c r="J123" i="14"/>
  <c r="K123" i="14"/>
  <c r="J124" i="14"/>
  <c r="K124" i="14"/>
  <c r="J125" i="14"/>
  <c r="K125" i="14"/>
  <c r="J126" i="14"/>
  <c r="K126" i="14"/>
  <c r="J127" i="14"/>
  <c r="K127" i="14"/>
  <c r="J128" i="14"/>
  <c r="K128" i="14"/>
  <c r="J129" i="14"/>
  <c r="K129" i="14"/>
  <c r="J130" i="14"/>
  <c r="K130" i="14"/>
  <c r="J131" i="14"/>
  <c r="K131" i="14"/>
  <c r="J132" i="14"/>
  <c r="K132" i="14"/>
  <c r="J133" i="14"/>
  <c r="K133" i="14"/>
  <c r="J134" i="14"/>
  <c r="K134" i="14"/>
  <c r="J135" i="14"/>
  <c r="K135" i="14"/>
  <c r="J136" i="14"/>
  <c r="K136" i="14"/>
  <c r="J137" i="14"/>
  <c r="K137" i="14"/>
  <c r="J138" i="14"/>
  <c r="K138" i="14"/>
  <c r="J139" i="14"/>
  <c r="K139" i="14"/>
  <c r="J140" i="14"/>
  <c r="K140" i="14"/>
  <c r="J141" i="14"/>
  <c r="K141" i="14"/>
  <c r="J142" i="14"/>
  <c r="K142" i="14"/>
  <c r="J143" i="14"/>
  <c r="K143" i="14"/>
  <c r="J144" i="14"/>
  <c r="K144" i="14"/>
  <c r="J145" i="14"/>
  <c r="K145" i="14"/>
  <c r="J146" i="14"/>
  <c r="K146" i="14"/>
  <c r="J147" i="14"/>
  <c r="K147" i="14"/>
  <c r="J148" i="14"/>
  <c r="K148" i="14"/>
  <c r="J149" i="14"/>
  <c r="K149" i="14"/>
  <c r="J150" i="14"/>
  <c r="K150" i="14"/>
  <c r="J151" i="14"/>
  <c r="K151" i="14"/>
  <c r="J152" i="14"/>
  <c r="K152" i="14"/>
  <c r="J153" i="14"/>
  <c r="K153" i="14"/>
  <c r="J154" i="14"/>
  <c r="K154" i="14"/>
  <c r="J155" i="14"/>
  <c r="K155" i="14"/>
  <c r="J156" i="14"/>
  <c r="K156" i="14"/>
  <c r="J157" i="14"/>
  <c r="K157" i="14"/>
  <c r="J158" i="14"/>
  <c r="K158" i="14"/>
  <c r="J159" i="14"/>
  <c r="K159" i="14"/>
  <c r="J160" i="14"/>
  <c r="K160" i="14"/>
  <c r="J161" i="14"/>
  <c r="K161" i="14"/>
  <c r="J162" i="14"/>
  <c r="K162" i="14"/>
  <c r="J163" i="14"/>
  <c r="K163" i="14"/>
  <c r="J164" i="14"/>
  <c r="K164" i="14"/>
  <c r="J165" i="14"/>
  <c r="K165" i="14"/>
  <c r="J166" i="14"/>
  <c r="K166" i="14"/>
  <c r="J167" i="14"/>
  <c r="K167" i="14"/>
  <c r="J168" i="14"/>
  <c r="K168" i="14"/>
  <c r="J169" i="14"/>
  <c r="K169" i="14"/>
  <c r="J170" i="14"/>
  <c r="K170" i="14"/>
  <c r="J171" i="14"/>
  <c r="K171" i="14"/>
  <c r="J172" i="14"/>
  <c r="K172" i="14"/>
  <c r="J173" i="14"/>
  <c r="K173" i="14"/>
  <c r="J174" i="14"/>
  <c r="K174" i="14"/>
  <c r="J175" i="14"/>
  <c r="K175" i="14"/>
  <c r="J176" i="14"/>
  <c r="K176" i="14"/>
  <c r="J177" i="14"/>
  <c r="K177" i="14"/>
  <c r="J178" i="14"/>
  <c r="K178" i="14"/>
  <c r="J179" i="14"/>
  <c r="K179" i="14"/>
  <c r="J180" i="14"/>
  <c r="K180" i="14"/>
  <c r="J181" i="14"/>
  <c r="K181" i="14"/>
  <c r="J182" i="14"/>
  <c r="K182" i="14"/>
  <c r="J183" i="14"/>
  <c r="K183" i="14"/>
  <c r="J184" i="14"/>
  <c r="K184" i="14"/>
  <c r="J185" i="14"/>
  <c r="K185" i="14"/>
  <c r="J186" i="14"/>
  <c r="K186" i="14"/>
  <c r="J187" i="14"/>
  <c r="K187" i="14"/>
  <c r="J188" i="14"/>
  <c r="K188" i="14"/>
  <c r="J189" i="14"/>
  <c r="K189" i="14"/>
  <c r="J190" i="14"/>
  <c r="K190" i="14"/>
  <c r="J191" i="14"/>
  <c r="K191" i="14"/>
  <c r="J192" i="14"/>
  <c r="K192" i="14"/>
  <c r="J193" i="14"/>
  <c r="K193" i="14"/>
  <c r="J194" i="14"/>
  <c r="K194" i="14"/>
  <c r="J195" i="14"/>
  <c r="K195" i="14"/>
  <c r="J196" i="14"/>
  <c r="K196" i="14"/>
  <c r="J197" i="14"/>
  <c r="K197" i="14"/>
  <c r="J198" i="14"/>
  <c r="K198" i="14"/>
  <c r="J199" i="14"/>
  <c r="K199" i="14"/>
  <c r="J200" i="14"/>
  <c r="K200" i="14"/>
  <c r="J201" i="14"/>
  <c r="K201" i="14"/>
  <c r="J202" i="14"/>
  <c r="K202" i="14"/>
  <c r="J203" i="14"/>
  <c r="K203" i="14"/>
  <c r="J204" i="14"/>
  <c r="K204" i="14"/>
  <c r="J205" i="14"/>
  <c r="K205" i="14"/>
  <c r="J206" i="14"/>
  <c r="K206" i="14"/>
  <c r="J207" i="14"/>
  <c r="K207" i="14"/>
  <c r="J208" i="14"/>
  <c r="K208" i="14"/>
  <c r="J209" i="14"/>
  <c r="K209" i="14"/>
  <c r="J210" i="14"/>
  <c r="K210" i="14"/>
  <c r="J211" i="14"/>
  <c r="K211" i="14"/>
  <c r="J212" i="14"/>
  <c r="K212" i="14"/>
  <c r="J213" i="14"/>
  <c r="K213" i="14"/>
  <c r="J214" i="14"/>
  <c r="K214" i="14"/>
  <c r="J215" i="14"/>
  <c r="K215" i="14"/>
  <c r="J216" i="14"/>
  <c r="K216" i="14"/>
  <c r="J217" i="14"/>
  <c r="K217" i="14"/>
  <c r="J218" i="14"/>
  <c r="K218" i="14"/>
  <c r="J219" i="14"/>
  <c r="K219" i="14"/>
  <c r="J220" i="14"/>
  <c r="K220" i="14"/>
  <c r="J221" i="14"/>
  <c r="K221" i="14"/>
  <c r="J222" i="14"/>
  <c r="K222" i="14"/>
  <c r="J223" i="14"/>
  <c r="K223" i="14"/>
  <c r="K24" i="14"/>
  <c r="K23" i="14"/>
  <c r="J24" i="14"/>
  <c r="N23" i="14"/>
  <c r="C27" i="8"/>
  <c r="C26" i="8"/>
  <c r="C25" i="8"/>
  <c r="C24" i="8"/>
  <c r="C23" i="8"/>
  <c r="C22" i="8"/>
  <c r="J22" i="8" l="1"/>
  <c r="E22" i="8"/>
  <c r="J23" i="8"/>
  <c r="E23" i="8"/>
  <c r="J26" i="8"/>
  <c r="E26" i="8"/>
  <c r="J27" i="8"/>
  <c r="E27" i="8"/>
  <c r="J24" i="8"/>
  <c r="E24" i="8"/>
  <c r="J25" i="8"/>
  <c r="E25" i="8"/>
  <c r="AC17" i="45"/>
  <c r="B17" i="45" s="1"/>
  <c r="AC16" i="45"/>
  <c r="B16" i="45" s="1"/>
  <c r="AC18" i="45"/>
  <c r="B18" i="45" s="1"/>
  <c r="M18" i="12"/>
  <c r="M17" i="12"/>
  <c r="M16" i="12"/>
  <c r="AB17" i="45"/>
  <c r="AB18" i="45"/>
  <c r="AB19" i="45"/>
  <c r="AB20" i="45"/>
  <c r="L18" i="12"/>
  <c r="L17" i="12"/>
  <c r="L16" i="12"/>
  <c r="AB16" i="45"/>
  <c r="B59" i="32"/>
  <c r="B57" i="32"/>
  <c r="B60" i="32"/>
  <c r="B58" i="32"/>
  <c r="B55" i="32"/>
  <c r="B56" i="32"/>
  <c r="AA20" i="45"/>
  <c r="AA18" i="45"/>
  <c r="AA16" i="45"/>
  <c r="AA19" i="45"/>
  <c r="AA17" i="45"/>
  <c r="S14" i="12"/>
  <c r="P19" i="45" l="1"/>
  <c r="P18" i="45"/>
  <c r="P20" i="45"/>
  <c r="P16" i="45"/>
  <c r="P17" i="45"/>
  <c r="Z15" i="45" l="1"/>
  <c r="Y15" i="45"/>
  <c r="S15" i="45"/>
  <c r="T15" i="45"/>
  <c r="T13" i="45" s="1"/>
  <c r="R15" i="45"/>
  <c r="R13" i="45" l="1"/>
  <c r="AC15" i="45"/>
  <c r="B15" i="45" s="1"/>
  <c r="AB15" i="45"/>
  <c r="Y13" i="45"/>
  <c r="S13" i="45"/>
  <c r="AA15" i="45"/>
  <c r="C5" i="45" l="1"/>
  <c r="E4" i="45"/>
  <c r="C4" i="45"/>
  <c r="S17" i="18"/>
  <c r="S18" i="18"/>
  <c r="S19" i="18"/>
  <c r="S20" i="18"/>
  <c r="S21" i="18"/>
  <c r="S22" i="18"/>
  <c r="S23" i="18"/>
  <c r="S24" i="18"/>
  <c r="S25" i="18"/>
  <c r="S26" i="18"/>
  <c r="S27" i="18"/>
  <c r="S28" i="18"/>
  <c r="S29" i="18"/>
  <c r="S30" i="18"/>
  <c r="S31" i="18"/>
  <c r="S32" i="18"/>
  <c r="S33" i="18"/>
  <c r="S34" i="18"/>
  <c r="S35" i="18"/>
  <c r="S36" i="18"/>
  <c r="S37" i="18"/>
  <c r="S38" i="18"/>
  <c r="S39" i="18"/>
  <c r="S40" i="18"/>
  <c r="S41" i="18"/>
  <c r="S42" i="18"/>
  <c r="S43" i="18"/>
  <c r="S44" i="18"/>
  <c r="S45" i="18"/>
  <c r="S46" i="18"/>
  <c r="S47" i="18"/>
  <c r="S48" i="18"/>
  <c r="S49" i="18"/>
  <c r="S50" i="18"/>
  <c r="S51" i="18"/>
  <c r="S52" i="18"/>
  <c r="S53" i="18"/>
  <c r="S54" i="18"/>
  <c r="S55" i="18"/>
  <c r="S56" i="18"/>
  <c r="S57" i="18"/>
  <c r="S58" i="18"/>
  <c r="S59" i="18"/>
  <c r="S60" i="18"/>
  <c r="S61" i="18"/>
  <c r="S62" i="18"/>
  <c r="S63" i="18"/>
  <c r="S64" i="18"/>
  <c r="S65" i="18"/>
  <c r="S66" i="18"/>
  <c r="S67" i="18"/>
  <c r="S68" i="18"/>
  <c r="S69" i="18"/>
  <c r="S70" i="18"/>
  <c r="S71" i="18"/>
  <c r="S72" i="18"/>
  <c r="S73" i="18"/>
  <c r="S74" i="18"/>
  <c r="S75" i="18"/>
  <c r="S76" i="18"/>
  <c r="S77" i="18"/>
  <c r="S78" i="18"/>
  <c r="S79" i="18"/>
  <c r="S80" i="18"/>
  <c r="S81" i="18"/>
  <c r="S82" i="18"/>
  <c r="S83" i="18"/>
  <c r="S84" i="18"/>
  <c r="S85" i="18"/>
  <c r="S86" i="18"/>
  <c r="S87" i="18"/>
  <c r="S88" i="18"/>
  <c r="S89" i="18"/>
  <c r="S90" i="18"/>
  <c r="S91" i="18"/>
  <c r="S92" i="18"/>
  <c r="S93" i="18"/>
  <c r="S94" i="18"/>
  <c r="S95" i="18"/>
  <c r="S96" i="18"/>
  <c r="S97" i="18"/>
  <c r="S98" i="18"/>
  <c r="S99" i="18"/>
  <c r="S100" i="18"/>
  <c r="S101" i="18"/>
  <c r="S102" i="18"/>
  <c r="S103" i="18"/>
  <c r="S104" i="18"/>
  <c r="S105" i="18"/>
  <c r="S106" i="18"/>
  <c r="S107" i="18"/>
  <c r="S108" i="18"/>
  <c r="S109" i="18"/>
  <c r="S110" i="18"/>
  <c r="S111" i="18"/>
  <c r="S112" i="18"/>
  <c r="S113" i="18"/>
  <c r="S114" i="18"/>
  <c r="S115" i="18"/>
  <c r="S116" i="18"/>
  <c r="S117" i="18"/>
  <c r="S118" i="18"/>
  <c r="S119" i="18"/>
  <c r="S120" i="18"/>
  <c r="S121" i="18"/>
  <c r="S122" i="18"/>
  <c r="S123" i="18"/>
  <c r="S124" i="18"/>
  <c r="S125" i="18"/>
  <c r="S126" i="18"/>
  <c r="S127" i="18"/>
  <c r="S128" i="18"/>
  <c r="S129" i="18"/>
  <c r="S130" i="18"/>
  <c r="S131" i="18"/>
  <c r="S132" i="18"/>
  <c r="S133" i="18"/>
  <c r="S134" i="18"/>
  <c r="S135" i="18"/>
  <c r="S136" i="18"/>
  <c r="S137" i="18"/>
  <c r="S138" i="18"/>
  <c r="S139" i="18"/>
  <c r="S140" i="18"/>
  <c r="S141" i="18"/>
  <c r="S142" i="18"/>
  <c r="S143" i="18"/>
  <c r="S144" i="18"/>
  <c r="S145" i="18"/>
  <c r="S146" i="18"/>
  <c r="S147" i="18"/>
  <c r="S148" i="18"/>
  <c r="S149" i="18"/>
  <c r="S150" i="18"/>
  <c r="S151" i="18"/>
  <c r="S152" i="18"/>
  <c r="S153" i="18"/>
  <c r="S154" i="18"/>
  <c r="S155" i="18"/>
  <c r="S156" i="18"/>
  <c r="S157" i="18"/>
  <c r="S158" i="18"/>
  <c r="S159" i="18"/>
  <c r="S160" i="18"/>
  <c r="S161" i="18"/>
  <c r="S162" i="18"/>
  <c r="S163" i="18"/>
  <c r="S164" i="18"/>
  <c r="S165" i="18"/>
  <c r="S166" i="18"/>
  <c r="S167" i="18"/>
  <c r="S168" i="18"/>
  <c r="S169" i="18"/>
  <c r="S170" i="18"/>
  <c r="S171" i="18"/>
  <c r="S172" i="18"/>
  <c r="S173" i="18"/>
  <c r="S174" i="18"/>
  <c r="S175" i="18"/>
  <c r="S176" i="18"/>
  <c r="S177" i="18"/>
  <c r="S178" i="18"/>
  <c r="S179" i="18"/>
  <c r="S180" i="18"/>
  <c r="S181" i="18"/>
  <c r="S182" i="18"/>
  <c r="S183" i="18"/>
  <c r="S184" i="18"/>
  <c r="S185" i="18"/>
  <c r="S186" i="18"/>
  <c r="S187" i="18"/>
  <c r="S188" i="18"/>
  <c r="S189" i="18"/>
  <c r="S190" i="18"/>
  <c r="S191" i="18"/>
  <c r="S192" i="18"/>
  <c r="S193" i="18"/>
  <c r="S194" i="18"/>
  <c r="S195" i="18"/>
  <c r="S196" i="18"/>
  <c r="S197" i="18"/>
  <c r="S198" i="18"/>
  <c r="S199" i="18"/>
  <c r="S200" i="18"/>
  <c r="S201" i="18"/>
  <c r="S202" i="18"/>
  <c r="S203" i="18"/>
  <c r="S204" i="18"/>
  <c r="S205" i="18"/>
  <c r="S206" i="18"/>
  <c r="S207" i="18"/>
  <c r="S208" i="18"/>
  <c r="S209" i="18"/>
  <c r="S210" i="18"/>
  <c r="S211" i="18"/>
  <c r="S212" i="18"/>
  <c r="S213" i="18"/>
  <c r="S214" i="18"/>
  <c r="S215" i="18"/>
  <c r="S216" i="18"/>
  <c r="S217" i="18"/>
  <c r="S218" i="18"/>
  <c r="S219" i="18"/>
  <c r="S220" i="18"/>
  <c r="S221" i="18"/>
  <c r="S222" i="18"/>
  <c r="S223" i="18"/>
  <c r="S224" i="18"/>
  <c r="S225" i="18"/>
  <c r="S226" i="18"/>
  <c r="S227" i="18"/>
  <c r="S228" i="18"/>
  <c r="S229" i="18"/>
  <c r="S230" i="18"/>
  <c r="S231" i="18"/>
  <c r="S232" i="18"/>
  <c r="S233" i="18"/>
  <c r="S234" i="18"/>
  <c r="S235" i="18"/>
  <c r="S236" i="18"/>
  <c r="S237" i="18"/>
  <c r="S238" i="18"/>
  <c r="S239" i="18"/>
  <c r="S240" i="18"/>
  <c r="S241" i="18"/>
  <c r="S242" i="18"/>
  <c r="S243" i="18"/>
  <c r="S244" i="18"/>
  <c r="S245" i="18"/>
  <c r="S246" i="18"/>
  <c r="S247" i="18"/>
  <c r="S248" i="18"/>
  <c r="S249" i="18"/>
  <c r="S250" i="18"/>
  <c r="S251" i="18"/>
  <c r="S252" i="18"/>
  <c r="S253" i="18"/>
  <c r="S254" i="18"/>
  <c r="S255" i="18"/>
  <c r="S256" i="18"/>
  <c r="S257" i="18"/>
  <c r="S258" i="18"/>
  <c r="S259" i="18"/>
  <c r="S260" i="18"/>
  <c r="S261" i="18"/>
  <c r="S262" i="18"/>
  <c r="S263" i="18"/>
  <c r="S264" i="18"/>
  <c r="S265" i="18"/>
  <c r="S266" i="18"/>
  <c r="S267" i="18"/>
  <c r="S268" i="18"/>
  <c r="S269" i="18"/>
  <c r="S270" i="18"/>
  <c r="S271" i="18"/>
  <c r="S272" i="18"/>
  <c r="S273" i="18"/>
  <c r="S274" i="18"/>
  <c r="S275" i="18"/>
  <c r="S276" i="18"/>
  <c r="S277" i="18"/>
  <c r="S278" i="18"/>
  <c r="S279" i="18"/>
  <c r="S280" i="18"/>
  <c r="S281" i="18"/>
  <c r="S282" i="18"/>
  <c r="S283" i="18"/>
  <c r="S284" i="18"/>
  <c r="S285" i="18"/>
  <c r="S286" i="18"/>
  <c r="S287" i="18"/>
  <c r="S288" i="18"/>
  <c r="S289" i="18"/>
  <c r="S290" i="18"/>
  <c r="S291" i="18"/>
  <c r="S292" i="18"/>
  <c r="S293" i="18"/>
  <c r="S294" i="18"/>
  <c r="S295" i="18"/>
  <c r="S296" i="18"/>
  <c r="S297" i="18"/>
  <c r="S298" i="18"/>
  <c r="S299" i="18"/>
  <c r="S300" i="18"/>
  <c r="S301" i="18"/>
  <c r="S302" i="18"/>
  <c r="S303" i="18"/>
  <c r="S304" i="18"/>
  <c r="S305" i="18"/>
  <c r="S306" i="18"/>
  <c r="S307" i="18"/>
  <c r="S308" i="18"/>
  <c r="S309" i="18"/>
  <c r="S310" i="18"/>
  <c r="S311" i="18"/>
  <c r="S312" i="18"/>
  <c r="S313" i="18"/>
  <c r="S314" i="18"/>
  <c r="S315" i="18"/>
  <c r="S316" i="18"/>
  <c r="S317" i="18"/>
  <c r="S318" i="18"/>
  <c r="S319" i="18"/>
  <c r="S320" i="18"/>
  <c r="S321" i="18"/>
  <c r="S322" i="18"/>
  <c r="S323" i="18"/>
  <c r="S324" i="18"/>
  <c r="S325" i="18"/>
  <c r="S326" i="18"/>
  <c r="S327" i="18"/>
  <c r="S328" i="18"/>
  <c r="S329" i="18"/>
  <c r="S330" i="18"/>
  <c r="S331" i="18"/>
  <c r="S332" i="18"/>
  <c r="S333" i="18"/>
  <c r="S334" i="18"/>
  <c r="S335" i="18"/>
  <c r="S336" i="18"/>
  <c r="S337" i="18"/>
  <c r="S338" i="18"/>
  <c r="S339" i="18"/>
  <c r="S340" i="18"/>
  <c r="S341" i="18"/>
  <c r="S342" i="18"/>
  <c r="S343" i="18"/>
  <c r="S344" i="18"/>
  <c r="S345" i="18"/>
  <c r="S346" i="18"/>
  <c r="S347" i="18"/>
  <c r="S348" i="18"/>
  <c r="S349" i="18"/>
  <c r="S350" i="18"/>
  <c r="S351" i="18"/>
  <c r="S352" i="18"/>
  <c r="S353" i="18"/>
  <c r="S354" i="18"/>
  <c r="S355" i="18"/>
  <c r="S356" i="18"/>
  <c r="S357" i="18"/>
  <c r="S358" i="18"/>
  <c r="S359" i="18"/>
  <c r="S360" i="18"/>
  <c r="S361" i="18"/>
  <c r="S362" i="18"/>
  <c r="S363" i="18"/>
  <c r="S364" i="18"/>
  <c r="S365" i="18"/>
  <c r="S366" i="18"/>
  <c r="S367" i="18"/>
  <c r="S368" i="18"/>
  <c r="S369" i="18"/>
  <c r="S370" i="18"/>
  <c r="S371" i="18"/>
  <c r="S372" i="18"/>
  <c r="S373" i="18"/>
  <c r="S374" i="18"/>
  <c r="S375" i="18"/>
  <c r="S376" i="18"/>
  <c r="S377" i="18"/>
  <c r="S378" i="18"/>
  <c r="S379" i="18"/>
  <c r="S380" i="18"/>
  <c r="S381" i="18"/>
  <c r="S382" i="18"/>
  <c r="S383" i="18"/>
  <c r="S384" i="18"/>
  <c r="S385" i="18"/>
  <c r="S386" i="18"/>
  <c r="S387" i="18"/>
  <c r="S388" i="18"/>
  <c r="S389" i="18"/>
  <c r="S390" i="18"/>
  <c r="S391" i="18"/>
  <c r="S392" i="18"/>
  <c r="S393" i="18"/>
  <c r="S394" i="18"/>
  <c r="S395" i="18"/>
  <c r="S396" i="18"/>
  <c r="S397" i="18"/>
  <c r="S398" i="18"/>
  <c r="S399" i="18"/>
  <c r="S400" i="18"/>
  <c r="S401" i="18"/>
  <c r="S402" i="18"/>
  <c r="S403" i="18"/>
  <c r="S404" i="18"/>
  <c r="S405" i="18"/>
  <c r="S406" i="18"/>
  <c r="S407" i="18"/>
  <c r="S408" i="18"/>
  <c r="S409" i="18"/>
  <c r="S410" i="18"/>
  <c r="S411" i="18"/>
  <c r="S412" i="18"/>
  <c r="S413" i="18"/>
  <c r="S414" i="18"/>
  <c r="S415" i="18"/>
  <c r="S416" i="18"/>
  <c r="S417" i="18"/>
  <c r="S418" i="18"/>
  <c r="S419" i="18"/>
  <c r="S420" i="18"/>
  <c r="S421" i="18"/>
  <c r="S422" i="18"/>
  <c r="S423" i="18"/>
  <c r="S424" i="18"/>
  <c r="S425" i="18"/>
  <c r="S426" i="18"/>
  <c r="S427" i="18"/>
  <c r="S428" i="18"/>
  <c r="S429" i="18"/>
  <c r="S430" i="18"/>
  <c r="S431" i="18"/>
  <c r="S432" i="18"/>
  <c r="S433" i="18"/>
  <c r="S434" i="18"/>
  <c r="S435" i="18"/>
  <c r="S436" i="18"/>
  <c r="S437" i="18"/>
  <c r="S438" i="18"/>
  <c r="S439" i="18"/>
  <c r="S440" i="18"/>
  <c r="S441" i="18"/>
  <c r="S442" i="18"/>
  <c r="S443" i="18"/>
  <c r="S444" i="18"/>
  <c r="S445" i="18"/>
  <c r="S446" i="18"/>
  <c r="S447" i="18"/>
  <c r="S448" i="18"/>
  <c r="S449" i="18"/>
  <c r="S450" i="18"/>
  <c r="S451" i="18"/>
  <c r="S452" i="18"/>
  <c r="S453" i="18"/>
  <c r="S454" i="18"/>
  <c r="S455" i="18"/>
  <c r="S456" i="18"/>
  <c r="S457" i="18"/>
  <c r="S458" i="18"/>
  <c r="S459" i="18"/>
  <c r="S460" i="18"/>
  <c r="S461" i="18"/>
  <c r="S462" i="18"/>
  <c r="S463" i="18"/>
  <c r="S464" i="18"/>
  <c r="S465" i="18"/>
  <c r="S466" i="18"/>
  <c r="S467" i="18"/>
  <c r="S468" i="18"/>
  <c r="S469" i="18"/>
  <c r="S470" i="18"/>
  <c r="S471" i="18"/>
  <c r="S472" i="18"/>
  <c r="S473" i="18"/>
  <c r="S474" i="18"/>
  <c r="S475" i="18"/>
  <c r="S476" i="18"/>
  <c r="S477" i="18"/>
  <c r="S478" i="18"/>
  <c r="S479" i="18"/>
  <c r="S480" i="18"/>
  <c r="S481" i="18"/>
  <c r="S482" i="18"/>
  <c r="S483" i="18"/>
  <c r="S484" i="18"/>
  <c r="S485" i="18"/>
  <c r="S486" i="18"/>
  <c r="S487" i="18"/>
  <c r="S488" i="18"/>
  <c r="S489" i="18"/>
  <c r="S490" i="18"/>
  <c r="S491" i="18"/>
  <c r="S492" i="18"/>
  <c r="S493" i="18"/>
  <c r="S494" i="18"/>
  <c r="S495" i="18"/>
  <c r="S496" i="18"/>
  <c r="S497" i="18"/>
  <c r="S498" i="18"/>
  <c r="S499" i="18"/>
  <c r="S500" i="18"/>
  <c r="S501" i="18"/>
  <c r="S502" i="18"/>
  <c r="S503" i="18"/>
  <c r="S504" i="18"/>
  <c r="S505" i="18"/>
  <c r="S506" i="18"/>
  <c r="S507" i="18"/>
  <c r="S508" i="18"/>
  <c r="S509" i="18"/>
  <c r="S510" i="18"/>
  <c r="S511" i="18"/>
  <c r="S512" i="18"/>
  <c r="S513" i="18"/>
  <c r="S514" i="18"/>
  <c r="S515" i="18"/>
  <c r="S516" i="18"/>
  <c r="S517" i="18"/>
  <c r="S518" i="18"/>
  <c r="S519" i="18"/>
  <c r="S520" i="18"/>
  <c r="S521" i="18"/>
  <c r="S522" i="18"/>
  <c r="S523" i="18"/>
  <c r="S524" i="18"/>
  <c r="S525" i="18"/>
  <c r="S526" i="18"/>
  <c r="S527" i="18"/>
  <c r="S528" i="18"/>
  <c r="S529" i="18"/>
  <c r="S530" i="18"/>
  <c r="S531" i="18"/>
  <c r="S532" i="18"/>
  <c r="S533" i="18"/>
  <c r="S534" i="18"/>
  <c r="S535" i="18"/>
  <c r="S536" i="18"/>
  <c r="S537" i="18"/>
  <c r="S538" i="18"/>
  <c r="S539" i="18"/>
  <c r="S540" i="18"/>
  <c r="S541" i="18"/>
  <c r="S542" i="18"/>
  <c r="S543" i="18"/>
  <c r="S544" i="18"/>
  <c r="S545" i="18"/>
  <c r="S546" i="18"/>
  <c r="S547" i="18"/>
  <c r="S548" i="18"/>
  <c r="S549" i="18"/>
  <c r="S550" i="18"/>
  <c r="S551" i="18"/>
  <c r="S552" i="18"/>
  <c r="S553" i="18"/>
  <c r="S554" i="18"/>
  <c r="S555" i="18"/>
  <c r="S556" i="18"/>
  <c r="S557" i="18"/>
  <c r="S558" i="18"/>
  <c r="S559" i="18"/>
  <c r="S560" i="18"/>
  <c r="S561" i="18"/>
  <c r="S562" i="18"/>
  <c r="S563" i="18"/>
  <c r="S564" i="18"/>
  <c r="S565" i="18"/>
  <c r="S566" i="18"/>
  <c r="S567" i="18"/>
  <c r="S568" i="18"/>
  <c r="S569" i="18"/>
  <c r="S570" i="18"/>
  <c r="S571" i="18"/>
  <c r="S572" i="18"/>
  <c r="S573" i="18"/>
  <c r="S574" i="18"/>
  <c r="S575" i="18"/>
  <c r="S576" i="18"/>
  <c r="S577" i="18"/>
  <c r="S578" i="18"/>
  <c r="S579" i="18"/>
  <c r="S580" i="18"/>
  <c r="S581" i="18"/>
  <c r="S582" i="18"/>
  <c r="S583" i="18"/>
  <c r="S584" i="18"/>
  <c r="S585" i="18"/>
  <c r="S586" i="18"/>
  <c r="S587" i="18"/>
  <c r="S588" i="18"/>
  <c r="S589" i="18"/>
  <c r="S590" i="18"/>
  <c r="S591" i="18"/>
  <c r="S592" i="18"/>
  <c r="S593" i="18"/>
  <c r="S594" i="18"/>
  <c r="S595" i="18"/>
  <c r="S596" i="18"/>
  <c r="S597" i="18"/>
  <c r="S598" i="18"/>
  <c r="S599" i="18"/>
  <c r="S600" i="18"/>
  <c r="S601" i="18"/>
  <c r="S602" i="18"/>
  <c r="S603" i="18"/>
  <c r="S604" i="18"/>
  <c r="S605" i="18"/>
  <c r="S606" i="18"/>
  <c r="S607" i="18"/>
  <c r="S608" i="18"/>
  <c r="S609" i="18"/>
  <c r="S610" i="18"/>
  <c r="S611" i="18"/>
  <c r="S612" i="18"/>
  <c r="S613" i="18"/>
  <c r="S614" i="18"/>
  <c r="S615" i="18"/>
  <c r="S616" i="18"/>
  <c r="S617" i="18"/>
  <c r="S618" i="18"/>
  <c r="S619" i="18"/>
  <c r="S620" i="18"/>
  <c r="S621" i="18"/>
  <c r="S622" i="18"/>
  <c r="S623" i="18"/>
  <c r="S624" i="18"/>
  <c r="S625" i="18"/>
  <c r="S626" i="18"/>
  <c r="S627" i="18"/>
  <c r="S628" i="18"/>
  <c r="S629" i="18"/>
  <c r="S630" i="18"/>
  <c r="S631" i="18"/>
  <c r="S632" i="18"/>
  <c r="S633" i="18"/>
  <c r="S634" i="18"/>
  <c r="S635" i="18"/>
  <c r="S636" i="18"/>
  <c r="S637" i="18"/>
  <c r="S638" i="18"/>
  <c r="S639" i="18"/>
  <c r="S640" i="18"/>
  <c r="S641" i="18"/>
  <c r="S642" i="18"/>
  <c r="S643" i="18"/>
  <c r="S644" i="18"/>
  <c r="S645" i="18"/>
  <c r="S646" i="18"/>
  <c r="S647" i="18"/>
  <c r="S648" i="18"/>
  <c r="S649" i="18"/>
  <c r="S650" i="18"/>
  <c r="S651" i="18"/>
  <c r="S652" i="18"/>
  <c r="S653" i="18"/>
  <c r="S654" i="18"/>
  <c r="S655" i="18"/>
  <c r="S656" i="18"/>
  <c r="S657" i="18"/>
  <c r="S658" i="18"/>
  <c r="S659" i="18"/>
  <c r="S660" i="18"/>
  <c r="S661" i="18"/>
  <c r="S662" i="18"/>
  <c r="S663" i="18"/>
  <c r="S664" i="18"/>
  <c r="S665" i="18"/>
  <c r="S666" i="18"/>
  <c r="S667" i="18"/>
  <c r="S668" i="18"/>
  <c r="S669" i="18"/>
  <c r="S670" i="18"/>
  <c r="S671" i="18"/>
  <c r="S672" i="18"/>
  <c r="S673" i="18"/>
  <c r="S674" i="18"/>
  <c r="S675" i="18"/>
  <c r="S676" i="18"/>
  <c r="S677" i="18"/>
  <c r="S678" i="18"/>
  <c r="S679" i="18"/>
  <c r="S680" i="18"/>
  <c r="S681" i="18"/>
  <c r="S682" i="18"/>
  <c r="S683" i="18"/>
  <c r="S684" i="18"/>
  <c r="S685" i="18"/>
  <c r="S686" i="18"/>
  <c r="S687" i="18"/>
  <c r="S688" i="18"/>
  <c r="S689" i="18"/>
  <c r="S690" i="18"/>
  <c r="S691" i="18"/>
  <c r="S692" i="18"/>
  <c r="S693" i="18"/>
  <c r="S694" i="18"/>
  <c r="S695" i="18"/>
  <c r="S696" i="18"/>
  <c r="S697" i="18"/>
  <c r="S698" i="18"/>
  <c r="S699" i="18"/>
  <c r="S700" i="18"/>
  <c r="S701" i="18"/>
  <c r="S702" i="18"/>
  <c r="S703" i="18"/>
  <c r="S704" i="18"/>
  <c r="S705" i="18"/>
  <c r="S706" i="18"/>
  <c r="S707" i="18"/>
  <c r="S708" i="18"/>
  <c r="S709" i="18"/>
  <c r="S710" i="18"/>
  <c r="S711" i="18"/>
  <c r="S712" i="18"/>
  <c r="S713" i="18"/>
  <c r="S714" i="18"/>
  <c r="S715" i="18"/>
  <c r="S716" i="18"/>
  <c r="S717" i="18"/>
  <c r="S718" i="18"/>
  <c r="S719" i="18"/>
  <c r="S720" i="18"/>
  <c r="S721" i="18"/>
  <c r="S722" i="18"/>
  <c r="S723" i="18"/>
  <c r="S724" i="18"/>
  <c r="S725" i="18"/>
  <c r="S726" i="18"/>
  <c r="S727" i="18"/>
  <c r="S728" i="18"/>
  <c r="S729" i="18"/>
  <c r="S730" i="18"/>
  <c r="S731" i="18"/>
  <c r="S732" i="18"/>
  <c r="S733" i="18"/>
  <c r="S734" i="18"/>
  <c r="S735" i="18"/>
  <c r="S736" i="18"/>
  <c r="S737" i="18"/>
  <c r="S738" i="18"/>
  <c r="S739" i="18"/>
  <c r="S740" i="18"/>
  <c r="S741" i="18"/>
  <c r="S742" i="18"/>
  <c r="S743" i="18"/>
  <c r="S744" i="18"/>
  <c r="S745" i="18"/>
  <c r="S746" i="18"/>
  <c r="S747" i="18"/>
  <c r="S748" i="18"/>
  <c r="S749" i="18"/>
  <c r="S750" i="18"/>
  <c r="S751" i="18"/>
  <c r="S752" i="18"/>
  <c r="S753" i="18"/>
  <c r="S754" i="18"/>
  <c r="S755" i="18"/>
  <c r="S756" i="18"/>
  <c r="S757" i="18"/>
  <c r="S758" i="18"/>
  <c r="S759" i="18"/>
  <c r="S760" i="18"/>
  <c r="S761" i="18"/>
  <c r="S762" i="18"/>
  <c r="S763" i="18"/>
  <c r="S764" i="18"/>
  <c r="S765" i="18"/>
  <c r="S16" i="18"/>
  <c r="S14" i="18" l="1"/>
  <c r="P15" i="45"/>
  <c r="Q13" i="45"/>
  <c r="P13" i="45" l="1"/>
  <c r="C13" i="45" s="1"/>
  <c r="I41" i="1"/>
  <c r="B41" i="1"/>
  <c r="B13" i="45" l="1"/>
  <c r="B16" i="5"/>
  <c r="R320" i="32" l="1"/>
  <c r="R319" i="32"/>
  <c r="R318" i="32"/>
  <c r="R317" i="32"/>
  <c r="R316" i="32"/>
  <c r="R315" i="32"/>
  <c r="R314" i="32"/>
  <c r="R313" i="32"/>
  <c r="R312" i="32"/>
  <c r="R311" i="32"/>
  <c r="R310" i="32"/>
  <c r="R309" i="32"/>
  <c r="R308" i="32"/>
  <c r="R307" i="32"/>
  <c r="R306" i="32"/>
  <c r="R305" i="32"/>
  <c r="R304" i="32"/>
  <c r="R303" i="32"/>
  <c r="R302" i="32"/>
  <c r="R301" i="32"/>
  <c r="R300" i="32"/>
  <c r="R299" i="32"/>
  <c r="R298" i="32"/>
  <c r="R297" i="32"/>
  <c r="R296" i="32"/>
  <c r="R295" i="32"/>
  <c r="R294" i="32"/>
  <c r="R293" i="32"/>
  <c r="R292" i="32"/>
  <c r="R291" i="32"/>
  <c r="R290" i="32"/>
  <c r="R289" i="32"/>
  <c r="R288" i="32"/>
  <c r="R287" i="32"/>
  <c r="R286" i="32"/>
  <c r="R285" i="32"/>
  <c r="R284" i="32"/>
  <c r="R283" i="32"/>
  <c r="R282" i="32"/>
  <c r="R281" i="32"/>
  <c r="R280" i="32"/>
  <c r="R279" i="32"/>
  <c r="R278" i="32"/>
  <c r="R277" i="32"/>
  <c r="R276" i="32"/>
  <c r="R275" i="32"/>
  <c r="R274" i="32"/>
  <c r="R273" i="32"/>
  <c r="R272" i="32"/>
  <c r="R271" i="32"/>
  <c r="R270" i="32"/>
  <c r="R269" i="32"/>
  <c r="R268" i="32"/>
  <c r="R267" i="32"/>
  <c r="R266" i="32"/>
  <c r="R265" i="32"/>
  <c r="R264" i="32"/>
  <c r="R263" i="32"/>
  <c r="R262" i="32"/>
  <c r="R261" i="32"/>
  <c r="R260" i="32"/>
  <c r="R259" i="32"/>
  <c r="R258" i="32"/>
  <c r="R257" i="32"/>
  <c r="R256" i="32"/>
  <c r="R255" i="32"/>
  <c r="R254" i="32"/>
  <c r="R253" i="32"/>
  <c r="R252" i="32"/>
  <c r="R251" i="32"/>
  <c r="R250" i="32"/>
  <c r="R249" i="32"/>
  <c r="R248" i="32"/>
  <c r="R247" i="32"/>
  <c r="R246" i="32"/>
  <c r="R245" i="32"/>
  <c r="R244" i="32"/>
  <c r="R243" i="32"/>
  <c r="R242" i="32"/>
  <c r="R241" i="32"/>
  <c r="R240" i="32"/>
  <c r="R239" i="32"/>
  <c r="R238" i="32"/>
  <c r="R237" i="32"/>
  <c r="R236" i="32"/>
  <c r="R235" i="32"/>
  <c r="R234" i="32"/>
  <c r="R233" i="32"/>
  <c r="R232" i="32"/>
  <c r="R231" i="32"/>
  <c r="R230" i="32"/>
  <c r="R229" i="32"/>
  <c r="R228" i="32"/>
  <c r="R227" i="32"/>
  <c r="R226" i="32"/>
  <c r="R225" i="32"/>
  <c r="R224" i="32"/>
  <c r="R223" i="32"/>
  <c r="R222" i="32"/>
  <c r="R221" i="32"/>
  <c r="R220" i="32"/>
  <c r="R219" i="32"/>
  <c r="R218" i="32"/>
  <c r="R217" i="32"/>
  <c r="R216" i="32"/>
  <c r="R215" i="32"/>
  <c r="R214" i="32"/>
  <c r="R213" i="32"/>
  <c r="R212" i="32"/>
  <c r="R211" i="32"/>
  <c r="R210" i="32"/>
  <c r="R209" i="32"/>
  <c r="R208" i="32"/>
  <c r="R207" i="32"/>
  <c r="R206" i="32"/>
  <c r="R205" i="32"/>
  <c r="R204" i="32"/>
  <c r="R203" i="32"/>
  <c r="R202" i="32"/>
  <c r="R201" i="32"/>
  <c r="R200" i="32"/>
  <c r="R199" i="32"/>
  <c r="R198" i="32"/>
  <c r="R197" i="32"/>
  <c r="R196" i="32"/>
  <c r="R195" i="32"/>
  <c r="R194" i="32"/>
  <c r="R193" i="32"/>
  <c r="R192" i="32"/>
  <c r="R191" i="32"/>
  <c r="R190" i="32"/>
  <c r="R189" i="32"/>
  <c r="R188" i="32"/>
  <c r="R187" i="32"/>
  <c r="R186" i="32"/>
  <c r="R185" i="32"/>
  <c r="R184" i="32"/>
  <c r="R183" i="32"/>
  <c r="R182" i="32"/>
  <c r="R181" i="32"/>
  <c r="R180" i="32"/>
  <c r="R179" i="32"/>
  <c r="R178" i="32"/>
  <c r="R177" i="32"/>
  <c r="R176" i="32"/>
  <c r="R175" i="32"/>
  <c r="R174" i="32"/>
  <c r="R173" i="32"/>
  <c r="R172" i="32"/>
  <c r="R171" i="32"/>
  <c r="R170" i="32"/>
  <c r="R169" i="32"/>
  <c r="R168" i="32"/>
  <c r="R167" i="32"/>
  <c r="R166" i="32"/>
  <c r="R165" i="32"/>
  <c r="R164" i="32"/>
  <c r="R163" i="32"/>
  <c r="R162" i="32"/>
  <c r="R161" i="32"/>
  <c r="R160" i="32"/>
  <c r="R159" i="32"/>
  <c r="R158" i="32"/>
  <c r="R157" i="32"/>
  <c r="R156" i="32"/>
  <c r="R155" i="32"/>
  <c r="R154" i="32"/>
  <c r="R153" i="32"/>
  <c r="R152" i="32"/>
  <c r="R151" i="32"/>
  <c r="R150" i="32"/>
  <c r="R149" i="32"/>
  <c r="R148" i="32"/>
  <c r="R147" i="32"/>
  <c r="R146" i="32"/>
  <c r="R145" i="32"/>
  <c r="R144" i="32"/>
  <c r="R143" i="32"/>
  <c r="R142" i="32"/>
  <c r="R141" i="32"/>
  <c r="R140" i="32"/>
  <c r="R139" i="32"/>
  <c r="R138" i="32"/>
  <c r="R137" i="32"/>
  <c r="R136" i="32"/>
  <c r="R135" i="32"/>
  <c r="R134" i="32"/>
  <c r="R133" i="32"/>
  <c r="R132" i="32"/>
  <c r="R131" i="32"/>
  <c r="R130" i="32"/>
  <c r="R129" i="32"/>
  <c r="R128" i="32"/>
  <c r="R127" i="32"/>
  <c r="R126" i="32"/>
  <c r="R125" i="32"/>
  <c r="R124" i="32"/>
  <c r="R123" i="32"/>
  <c r="R122" i="32"/>
  <c r="R121" i="32"/>
  <c r="M14" i="30" l="1"/>
  <c r="M15" i="30" l="1"/>
  <c r="M16" i="30"/>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66" i="30"/>
  <c r="M67" i="30"/>
  <c r="M68" i="30"/>
  <c r="M69" i="30"/>
  <c r="M70" i="30"/>
  <c r="M71" i="30"/>
  <c r="M72" i="30"/>
  <c r="M73" i="30"/>
  <c r="M74" i="30"/>
  <c r="M75" i="30"/>
  <c r="M76" i="30"/>
  <c r="M77" i="30"/>
  <c r="M78" i="30"/>
  <c r="M79" i="30"/>
  <c r="M80" i="30"/>
  <c r="M81" i="30"/>
  <c r="M82" i="30"/>
  <c r="M83" i="30"/>
  <c r="M84" i="30"/>
  <c r="M85" i="30"/>
  <c r="M86" i="30"/>
  <c r="M87" i="30"/>
  <c r="M88" i="30"/>
  <c r="M89" i="30"/>
  <c r="M90" i="30"/>
  <c r="M91" i="30"/>
  <c r="M92" i="30"/>
  <c r="M93" i="30"/>
  <c r="M94" i="30"/>
  <c r="M95" i="30"/>
  <c r="M96" i="30"/>
  <c r="M97" i="30"/>
  <c r="M98" i="30"/>
  <c r="M99" i="30"/>
  <c r="M100" i="30"/>
  <c r="M101" i="30"/>
  <c r="M102" i="30"/>
  <c r="M103" i="30"/>
  <c r="M104" i="30"/>
  <c r="M105" i="30"/>
  <c r="M106" i="30"/>
  <c r="M107" i="30"/>
  <c r="M108" i="30"/>
  <c r="M109" i="30"/>
  <c r="M110" i="30"/>
  <c r="M111" i="30"/>
  <c r="M112" i="30"/>
  <c r="M113" i="30"/>
  <c r="M114" i="30"/>
  <c r="M115" i="30"/>
  <c r="M116" i="30"/>
  <c r="M117" i="30"/>
  <c r="M118" i="30"/>
  <c r="M119" i="30"/>
  <c r="M120" i="30"/>
  <c r="M121" i="30"/>
  <c r="M122" i="30"/>
  <c r="M123" i="30"/>
  <c r="M124" i="30"/>
  <c r="M125" i="30"/>
  <c r="M126" i="30"/>
  <c r="M127" i="30"/>
  <c r="M128" i="30"/>
  <c r="M129" i="30"/>
  <c r="M130" i="30"/>
  <c r="M131" i="30"/>
  <c r="M132" i="30"/>
  <c r="M133" i="30"/>
  <c r="M134" i="30"/>
  <c r="M135" i="30"/>
  <c r="M136" i="30"/>
  <c r="M137" i="30"/>
  <c r="M138" i="30"/>
  <c r="M139" i="30"/>
  <c r="M140" i="30"/>
  <c r="M141" i="30"/>
  <c r="M142" i="30"/>
  <c r="M143" i="30"/>
  <c r="M144" i="30"/>
  <c r="M145" i="30"/>
  <c r="M146" i="30"/>
  <c r="M147" i="30"/>
  <c r="M148" i="30"/>
  <c r="M149" i="30"/>
  <c r="M150" i="30"/>
  <c r="M151" i="30"/>
  <c r="M152" i="30"/>
  <c r="M153" i="30"/>
  <c r="M154" i="30"/>
  <c r="M155" i="30"/>
  <c r="M156" i="30"/>
  <c r="M157" i="30"/>
  <c r="M158" i="30"/>
  <c r="M159" i="30"/>
  <c r="M160" i="30"/>
  <c r="M161" i="30"/>
  <c r="M162" i="30"/>
  <c r="M163" i="30"/>
  <c r="M164" i="30"/>
  <c r="M165" i="30"/>
  <c r="M166" i="30"/>
  <c r="M167" i="30"/>
  <c r="M168" i="30"/>
  <c r="M169" i="30"/>
  <c r="M170" i="30"/>
  <c r="M171" i="30"/>
  <c r="M172" i="30"/>
  <c r="M173" i="30"/>
  <c r="M174" i="30"/>
  <c r="M175" i="30"/>
  <c r="M176" i="30"/>
  <c r="M177" i="30"/>
  <c r="M178" i="30"/>
  <c r="M179" i="30"/>
  <c r="M180" i="30"/>
  <c r="M181" i="30"/>
  <c r="M182" i="30"/>
  <c r="M183" i="30"/>
  <c r="M184" i="30"/>
  <c r="M185" i="30"/>
  <c r="M186" i="30"/>
  <c r="M187" i="30"/>
  <c r="M188" i="30"/>
  <c r="M189" i="30"/>
  <c r="M190" i="30"/>
  <c r="M191" i="30"/>
  <c r="M192" i="30"/>
  <c r="M193" i="30"/>
  <c r="M194" i="30"/>
  <c r="M195" i="30"/>
  <c r="M196" i="30"/>
  <c r="M197" i="30"/>
  <c r="M198" i="30"/>
  <c r="M199" i="30"/>
  <c r="M200" i="30"/>
  <c r="M201" i="30"/>
  <c r="M202" i="30"/>
  <c r="M203" i="30"/>
  <c r="M204" i="30"/>
  <c r="M205" i="30"/>
  <c r="M206" i="30"/>
  <c r="M207" i="30"/>
  <c r="M208" i="30"/>
  <c r="M209" i="30"/>
  <c r="M210" i="30"/>
  <c r="M211" i="30"/>
  <c r="M212" i="30"/>
  <c r="M213" i="30"/>
  <c r="C24" i="7" l="1"/>
  <c r="K29" i="33"/>
  <c r="D5" i="33"/>
  <c r="F4" i="33"/>
  <c r="D4" i="33"/>
  <c r="B31" i="44"/>
  <c r="C5" i="44"/>
  <c r="E4" i="44"/>
  <c r="C4" i="44"/>
  <c r="B321" i="32"/>
  <c r="X320" i="32"/>
  <c r="W320" i="32"/>
  <c r="V320" i="32"/>
  <c r="U320" i="32"/>
  <c r="T320" i="32"/>
  <c r="S320" i="32"/>
  <c r="X319" i="32"/>
  <c r="W319" i="32"/>
  <c r="V319" i="32"/>
  <c r="U319" i="32"/>
  <c r="T319" i="32"/>
  <c r="S319" i="32"/>
  <c r="X318" i="32"/>
  <c r="W318" i="32"/>
  <c r="V318" i="32"/>
  <c r="U318" i="32"/>
  <c r="T318" i="32"/>
  <c r="S318" i="32"/>
  <c r="X317" i="32"/>
  <c r="W317" i="32"/>
  <c r="V317" i="32"/>
  <c r="U317" i="32"/>
  <c r="T317" i="32"/>
  <c r="S317" i="32"/>
  <c r="X316" i="32"/>
  <c r="W316" i="32"/>
  <c r="V316" i="32"/>
  <c r="U316" i="32"/>
  <c r="T316" i="32"/>
  <c r="S316" i="32"/>
  <c r="X315" i="32"/>
  <c r="W315" i="32"/>
  <c r="V315" i="32"/>
  <c r="U315" i="32"/>
  <c r="T315" i="32"/>
  <c r="S315" i="32"/>
  <c r="X314" i="32"/>
  <c r="W314" i="32"/>
  <c r="V314" i="32"/>
  <c r="U314" i="32"/>
  <c r="T314" i="32"/>
  <c r="S314" i="32"/>
  <c r="X313" i="32"/>
  <c r="W313" i="32"/>
  <c r="V313" i="32"/>
  <c r="U313" i="32"/>
  <c r="T313" i="32"/>
  <c r="S313" i="32"/>
  <c r="X312" i="32"/>
  <c r="W312" i="32"/>
  <c r="V312" i="32"/>
  <c r="U312" i="32"/>
  <c r="T312" i="32"/>
  <c r="S312" i="32"/>
  <c r="X311" i="32"/>
  <c r="W311" i="32"/>
  <c r="V311" i="32"/>
  <c r="U311" i="32"/>
  <c r="T311" i="32"/>
  <c r="S311" i="32"/>
  <c r="X310" i="32"/>
  <c r="W310" i="32"/>
  <c r="V310" i="32"/>
  <c r="U310" i="32"/>
  <c r="T310" i="32"/>
  <c r="S310" i="32"/>
  <c r="X309" i="32"/>
  <c r="W309" i="32"/>
  <c r="V309" i="32"/>
  <c r="U309" i="32"/>
  <c r="T309" i="32"/>
  <c r="S309" i="32"/>
  <c r="X308" i="32"/>
  <c r="W308" i="32"/>
  <c r="V308" i="32"/>
  <c r="U308" i="32"/>
  <c r="T308" i="32"/>
  <c r="S308" i="32"/>
  <c r="X307" i="32"/>
  <c r="W307" i="32"/>
  <c r="V307" i="32"/>
  <c r="U307" i="32"/>
  <c r="T307" i="32"/>
  <c r="S307" i="32"/>
  <c r="X306" i="32"/>
  <c r="W306" i="32"/>
  <c r="V306" i="32"/>
  <c r="U306" i="32"/>
  <c r="T306" i="32"/>
  <c r="S306" i="32"/>
  <c r="X305" i="32"/>
  <c r="W305" i="32"/>
  <c r="V305" i="32"/>
  <c r="U305" i="32"/>
  <c r="T305" i="32"/>
  <c r="S305" i="32"/>
  <c r="X304" i="32"/>
  <c r="W304" i="32"/>
  <c r="V304" i="32"/>
  <c r="U304" i="32"/>
  <c r="T304" i="32"/>
  <c r="S304" i="32"/>
  <c r="X303" i="32"/>
  <c r="W303" i="32"/>
  <c r="V303" i="32"/>
  <c r="U303" i="32"/>
  <c r="T303" i="32"/>
  <c r="S303" i="32"/>
  <c r="X302" i="32"/>
  <c r="W302" i="32"/>
  <c r="V302" i="32"/>
  <c r="U302" i="32"/>
  <c r="T302" i="32"/>
  <c r="S302" i="32"/>
  <c r="X301" i="32"/>
  <c r="W301" i="32"/>
  <c r="V301" i="32"/>
  <c r="U301" i="32"/>
  <c r="T301" i="32"/>
  <c r="S301" i="32"/>
  <c r="X300" i="32"/>
  <c r="W300" i="32"/>
  <c r="V300" i="32"/>
  <c r="U300" i="32"/>
  <c r="T300" i="32"/>
  <c r="S300" i="32"/>
  <c r="X299" i="32"/>
  <c r="W299" i="32"/>
  <c r="V299" i="32"/>
  <c r="U299" i="32"/>
  <c r="T299" i="32"/>
  <c r="S299" i="32"/>
  <c r="X298" i="32"/>
  <c r="W298" i="32"/>
  <c r="V298" i="32"/>
  <c r="U298" i="32"/>
  <c r="T298" i="32"/>
  <c r="S298" i="32"/>
  <c r="X297" i="32"/>
  <c r="W297" i="32"/>
  <c r="V297" i="32"/>
  <c r="U297" i="32"/>
  <c r="T297" i="32"/>
  <c r="S297" i="32"/>
  <c r="X296" i="32"/>
  <c r="W296" i="32"/>
  <c r="V296" i="32"/>
  <c r="U296" i="32"/>
  <c r="T296" i="32"/>
  <c r="S296" i="32"/>
  <c r="X295" i="32"/>
  <c r="W295" i="32"/>
  <c r="V295" i="32"/>
  <c r="U295" i="32"/>
  <c r="T295" i="32"/>
  <c r="S295" i="32"/>
  <c r="X294" i="32"/>
  <c r="W294" i="32"/>
  <c r="V294" i="32"/>
  <c r="U294" i="32"/>
  <c r="T294" i="32"/>
  <c r="S294" i="32"/>
  <c r="X293" i="32"/>
  <c r="W293" i="32"/>
  <c r="V293" i="32"/>
  <c r="U293" i="32"/>
  <c r="T293" i="32"/>
  <c r="S293" i="32"/>
  <c r="X292" i="32"/>
  <c r="W292" i="32"/>
  <c r="V292" i="32"/>
  <c r="U292" i="32"/>
  <c r="T292" i="32"/>
  <c r="S292" i="32"/>
  <c r="X291" i="32"/>
  <c r="W291" i="32"/>
  <c r="V291" i="32"/>
  <c r="U291" i="32"/>
  <c r="T291" i="32"/>
  <c r="S291" i="32"/>
  <c r="X290" i="32"/>
  <c r="W290" i="32"/>
  <c r="V290" i="32"/>
  <c r="U290" i="32"/>
  <c r="T290" i="32"/>
  <c r="S290" i="32"/>
  <c r="X289" i="32"/>
  <c r="W289" i="32"/>
  <c r="V289" i="32"/>
  <c r="U289" i="32"/>
  <c r="T289" i="32"/>
  <c r="S289" i="32"/>
  <c r="X288" i="32"/>
  <c r="W288" i="32"/>
  <c r="V288" i="32"/>
  <c r="U288" i="32"/>
  <c r="T288" i="32"/>
  <c r="S288" i="32"/>
  <c r="X287" i="32"/>
  <c r="W287" i="32"/>
  <c r="V287" i="32"/>
  <c r="U287" i="32"/>
  <c r="T287" i="32"/>
  <c r="S287" i="32"/>
  <c r="X286" i="32"/>
  <c r="W286" i="32"/>
  <c r="V286" i="32"/>
  <c r="U286" i="32"/>
  <c r="T286" i="32"/>
  <c r="S286" i="32"/>
  <c r="X285" i="32"/>
  <c r="W285" i="32"/>
  <c r="V285" i="32"/>
  <c r="U285" i="32"/>
  <c r="T285" i="32"/>
  <c r="S285" i="32"/>
  <c r="X284" i="32"/>
  <c r="W284" i="32"/>
  <c r="V284" i="32"/>
  <c r="U284" i="32"/>
  <c r="T284" i="32"/>
  <c r="S284" i="32"/>
  <c r="X283" i="32"/>
  <c r="W283" i="32"/>
  <c r="V283" i="32"/>
  <c r="U283" i="32"/>
  <c r="T283" i="32"/>
  <c r="S283" i="32"/>
  <c r="X282" i="32"/>
  <c r="W282" i="32"/>
  <c r="V282" i="32"/>
  <c r="U282" i="32"/>
  <c r="T282" i="32"/>
  <c r="S282" i="32"/>
  <c r="X281" i="32"/>
  <c r="W281" i="32"/>
  <c r="V281" i="32"/>
  <c r="U281" i="32"/>
  <c r="T281" i="32"/>
  <c r="S281" i="32"/>
  <c r="X280" i="32"/>
  <c r="W280" i="32"/>
  <c r="V280" i="32"/>
  <c r="U280" i="32"/>
  <c r="T280" i="32"/>
  <c r="S280" i="32"/>
  <c r="X279" i="32"/>
  <c r="W279" i="32"/>
  <c r="V279" i="32"/>
  <c r="U279" i="32"/>
  <c r="T279" i="32"/>
  <c r="S279" i="32"/>
  <c r="X278" i="32"/>
  <c r="W278" i="32"/>
  <c r="V278" i="32"/>
  <c r="U278" i="32"/>
  <c r="T278" i="32"/>
  <c r="S278" i="32"/>
  <c r="X277" i="32"/>
  <c r="W277" i="32"/>
  <c r="V277" i="32"/>
  <c r="U277" i="32"/>
  <c r="T277" i="32"/>
  <c r="S277" i="32"/>
  <c r="X276" i="32"/>
  <c r="W276" i="32"/>
  <c r="V276" i="32"/>
  <c r="U276" i="32"/>
  <c r="T276" i="32"/>
  <c r="S276" i="32"/>
  <c r="X275" i="32"/>
  <c r="W275" i="32"/>
  <c r="V275" i="32"/>
  <c r="U275" i="32"/>
  <c r="T275" i="32"/>
  <c r="S275" i="32"/>
  <c r="X274" i="32"/>
  <c r="W274" i="32"/>
  <c r="V274" i="32"/>
  <c r="U274" i="32"/>
  <c r="T274" i="32"/>
  <c r="S274" i="32"/>
  <c r="X273" i="32"/>
  <c r="W273" i="32"/>
  <c r="V273" i="32"/>
  <c r="U273" i="32"/>
  <c r="T273" i="32"/>
  <c r="S273" i="32"/>
  <c r="X272" i="32"/>
  <c r="W272" i="32"/>
  <c r="V272" i="32"/>
  <c r="U272" i="32"/>
  <c r="T272" i="32"/>
  <c r="S272" i="32"/>
  <c r="X271" i="32"/>
  <c r="W271" i="32"/>
  <c r="V271" i="32"/>
  <c r="U271" i="32"/>
  <c r="T271" i="32"/>
  <c r="S271" i="32"/>
  <c r="X270" i="32"/>
  <c r="W270" i="32"/>
  <c r="V270" i="32"/>
  <c r="U270" i="32"/>
  <c r="T270" i="32"/>
  <c r="S270" i="32"/>
  <c r="X269" i="32"/>
  <c r="W269" i="32"/>
  <c r="V269" i="32"/>
  <c r="U269" i="32"/>
  <c r="T269" i="32"/>
  <c r="S269" i="32"/>
  <c r="X268" i="32"/>
  <c r="W268" i="32"/>
  <c r="V268" i="32"/>
  <c r="U268" i="32"/>
  <c r="T268" i="32"/>
  <c r="S268" i="32"/>
  <c r="X267" i="32"/>
  <c r="W267" i="32"/>
  <c r="V267" i="32"/>
  <c r="U267" i="32"/>
  <c r="T267" i="32"/>
  <c r="S267" i="32"/>
  <c r="X266" i="32"/>
  <c r="W266" i="32"/>
  <c r="V266" i="32"/>
  <c r="U266" i="32"/>
  <c r="T266" i="32"/>
  <c r="S266" i="32"/>
  <c r="X265" i="32"/>
  <c r="W265" i="32"/>
  <c r="V265" i="32"/>
  <c r="U265" i="32"/>
  <c r="T265" i="32"/>
  <c r="S265" i="32"/>
  <c r="X264" i="32"/>
  <c r="W264" i="32"/>
  <c r="V264" i="32"/>
  <c r="U264" i="32"/>
  <c r="T264" i="32"/>
  <c r="S264" i="32"/>
  <c r="X263" i="32"/>
  <c r="W263" i="32"/>
  <c r="V263" i="32"/>
  <c r="U263" i="32"/>
  <c r="T263" i="32"/>
  <c r="S263" i="32"/>
  <c r="X262" i="32"/>
  <c r="W262" i="32"/>
  <c r="V262" i="32"/>
  <c r="U262" i="32"/>
  <c r="T262" i="32"/>
  <c r="S262" i="32"/>
  <c r="X261" i="32"/>
  <c r="W261" i="32"/>
  <c r="V261" i="32"/>
  <c r="U261" i="32"/>
  <c r="T261" i="32"/>
  <c r="S261" i="32"/>
  <c r="X260" i="32"/>
  <c r="W260" i="32"/>
  <c r="V260" i="32"/>
  <c r="U260" i="32"/>
  <c r="T260" i="32"/>
  <c r="S260" i="32"/>
  <c r="X259" i="32"/>
  <c r="W259" i="32"/>
  <c r="V259" i="32"/>
  <c r="U259" i="32"/>
  <c r="T259" i="32"/>
  <c r="S259" i="32"/>
  <c r="X258" i="32"/>
  <c r="W258" i="32"/>
  <c r="V258" i="32"/>
  <c r="U258" i="32"/>
  <c r="T258" i="32"/>
  <c r="S258" i="32"/>
  <c r="X257" i="32"/>
  <c r="W257" i="32"/>
  <c r="V257" i="32"/>
  <c r="U257" i="32"/>
  <c r="T257" i="32"/>
  <c r="S257" i="32"/>
  <c r="X256" i="32"/>
  <c r="W256" i="32"/>
  <c r="V256" i="32"/>
  <c r="U256" i="32"/>
  <c r="T256" i="32"/>
  <c r="S256" i="32"/>
  <c r="X255" i="32"/>
  <c r="W255" i="32"/>
  <c r="V255" i="32"/>
  <c r="U255" i="32"/>
  <c r="T255" i="32"/>
  <c r="S255" i="32"/>
  <c r="X254" i="32"/>
  <c r="W254" i="32"/>
  <c r="V254" i="32"/>
  <c r="U254" i="32"/>
  <c r="T254" i="32"/>
  <c r="S254" i="32"/>
  <c r="X253" i="32"/>
  <c r="W253" i="32"/>
  <c r="V253" i="32"/>
  <c r="U253" i="32"/>
  <c r="T253" i="32"/>
  <c r="S253" i="32"/>
  <c r="X252" i="32"/>
  <c r="W252" i="32"/>
  <c r="V252" i="32"/>
  <c r="U252" i="32"/>
  <c r="T252" i="32"/>
  <c r="S252" i="32"/>
  <c r="X251" i="32"/>
  <c r="W251" i="32"/>
  <c r="V251" i="32"/>
  <c r="U251" i="32"/>
  <c r="T251" i="32"/>
  <c r="S251" i="32"/>
  <c r="X250" i="32"/>
  <c r="W250" i="32"/>
  <c r="V250" i="32"/>
  <c r="U250" i="32"/>
  <c r="T250" i="32"/>
  <c r="S250" i="32"/>
  <c r="X249" i="32"/>
  <c r="W249" i="32"/>
  <c r="V249" i="32"/>
  <c r="U249" i="32"/>
  <c r="T249" i="32"/>
  <c r="S249" i="32"/>
  <c r="X248" i="32"/>
  <c r="W248" i="32"/>
  <c r="V248" i="32"/>
  <c r="U248" i="32"/>
  <c r="T248" i="32"/>
  <c r="S248" i="32"/>
  <c r="X247" i="32"/>
  <c r="W247" i="32"/>
  <c r="V247" i="32"/>
  <c r="U247" i="32"/>
  <c r="T247" i="32"/>
  <c r="S247" i="32"/>
  <c r="X246" i="32"/>
  <c r="W246" i="32"/>
  <c r="V246" i="32"/>
  <c r="U246" i="32"/>
  <c r="T246" i="32"/>
  <c r="S246" i="32"/>
  <c r="X245" i="32"/>
  <c r="W245" i="32"/>
  <c r="V245" i="32"/>
  <c r="U245" i="32"/>
  <c r="T245" i="32"/>
  <c r="S245" i="32"/>
  <c r="X244" i="32"/>
  <c r="W244" i="32"/>
  <c r="V244" i="32"/>
  <c r="U244" i="32"/>
  <c r="T244" i="32"/>
  <c r="S244" i="32"/>
  <c r="X243" i="32"/>
  <c r="W243" i="32"/>
  <c r="V243" i="32"/>
  <c r="U243" i="32"/>
  <c r="T243" i="32"/>
  <c r="S243" i="32"/>
  <c r="X242" i="32"/>
  <c r="W242" i="32"/>
  <c r="V242" i="32"/>
  <c r="U242" i="32"/>
  <c r="T242" i="32"/>
  <c r="S242" i="32"/>
  <c r="X241" i="32"/>
  <c r="W241" i="32"/>
  <c r="V241" i="32"/>
  <c r="U241" i="32"/>
  <c r="T241" i="32"/>
  <c r="S241" i="32"/>
  <c r="X240" i="32"/>
  <c r="W240" i="32"/>
  <c r="V240" i="32"/>
  <c r="U240" i="32"/>
  <c r="T240" i="32"/>
  <c r="S240" i="32"/>
  <c r="X239" i="32"/>
  <c r="W239" i="32"/>
  <c r="V239" i="32"/>
  <c r="U239" i="32"/>
  <c r="T239" i="32"/>
  <c r="S239" i="32"/>
  <c r="X238" i="32"/>
  <c r="W238" i="32"/>
  <c r="V238" i="32"/>
  <c r="U238" i="32"/>
  <c r="T238" i="32"/>
  <c r="S238" i="32"/>
  <c r="X237" i="32"/>
  <c r="W237" i="32"/>
  <c r="V237" i="32"/>
  <c r="U237" i="32"/>
  <c r="T237" i="32"/>
  <c r="S237" i="32"/>
  <c r="X236" i="32"/>
  <c r="W236" i="32"/>
  <c r="V236" i="32"/>
  <c r="U236" i="32"/>
  <c r="T236" i="32"/>
  <c r="S236" i="32"/>
  <c r="X235" i="32"/>
  <c r="W235" i="32"/>
  <c r="V235" i="32"/>
  <c r="U235" i="32"/>
  <c r="T235" i="32"/>
  <c r="S235" i="32"/>
  <c r="X234" i="32"/>
  <c r="W234" i="32"/>
  <c r="V234" i="32"/>
  <c r="U234" i="32"/>
  <c r="T234" i="32"/>
  <c r="S234" i="32"/>
  <c r="X233" i="32"/>
  <c r="W233" i="32"/>
  <c r="V233" i="32"/>
  <c r="U233" i="32"/>
  <c r="T233" i="32"/>
  <c r="S233" i="32"/>
  <c r="X232" i="32"/>
  <c r="W232" i="32"/>
  <c r="V232" i="32"/>
  <c r="U232" i="32"/>
  <c r="T232" i="32"/>
  <c r="S232" i="32"/>
  <c r="X231" i="32"/>
  <c r="W231" i="32"/>
  <c r="V231" i="32"/>
  <c r="U231" i="32"/>
  <c r="T231" i="32"/>
  <c r="S231" i="32"/>
  <c r="X230" i="32"/>
  <c r="W230" i="32"/>
  <c r="V230" i="32"/>
  <c r="U230" i="32"/>
  <c r="T230" i="32"/>
  <c r="S230" i="32"/>
  <c r="X229" i="32"/>
  <c r="W229" i="32"/>
  <c r="V229" i="32"/>
  <c r="U229" i="32"/>
  <c r="T229" i="32"/>
  <c r="S229" i="32"/>
  <c r="X228" i="32"/>
  <c r="W228" i="32"/>
  <c r="V228" i="32"/>
  <c r="U228" i="32"/>
  <c r="T228" i="32"/>
  <c r="S228" i="32"/>
  <c r="X227" i="32"/>
  <c r="W227" i="32"/>
  <c r="V227" i="32"/>
  <c r="U227" i="32"/>
  <c r="T227" i="32"/>
  <c r="S227" i="32"/>
  <c r="X226" i="32"/>
  <c r="W226" i="32"/>
  <c r="V226" i="32"/>
  <c r="U226" i="32"/>
  <c r="T226" i="32"/>
  <c r="S226" i="32"/>
  <c r="X225" i="32"/>
  <c r="W225" i="32"/>
  <c r="V225" i="32"/>
  <c r="U225" i="32"/>
  <c r="T225" i="32"/>
  <c r="S225" i="32"/>
  <c r="X224" i="32"/>
  <c r="W224" i="32"/>
  <c r="V224" i="32"/>
  <c r="U224" i="32"/>
  <c r="T224" i="32"/>
  <c r="S224" i="32"/>
  <c r="X223" i="32"/>
  <c r="W223" i="32"/>
  <c r="V223" i="32"/>
  <c r="U223" i="32"/>
  <c r="T223" i="32"/>
  <c r="S223" i="32"/>
  <c r="X222" i="32"/>
  <c r="W222" i="32"/>
  <c r="V222" i="32"/>
  <c r="U222" i="32"/>
  <c r="T222" i="32"/>
  <c r="S222" i="32"/>
  <c r="X221" i="32"/>
  <c r="W221" i="32"/>
  <c r="V221" i="32"/>
  <c r="U221" i="32"/>
  <c r="T221" i="32"/>
  <c r="S221" i="32"/>
  <c r="X220" i="32"/>
  <c r="W220" i="32"/>
  <c r="V220" i="32"/>
  <c r="U220" i="32"/>
  <c r="T220" i="32"/>
  <c r="S220" i="32"/>
  <c r="X219" i="32"/>
  <c r="W219" i="32"/>
  <c r="V219" i="32"/>
  <c r="U219" i="32"/>
  <c r="T219" i="32"/>
  <c r="S219" i="32"/>
  <c r="X218" i="32"/>
  <c r="W218" i="32"/>
  <c r="V218" i="32"/>
  <c r="U218" i="32"/>
  <c r="T218" i="32"/>
  <c r="S218" i="32"/>
  <c r="X217" i="32"/>
  <c r="W217" i="32"/>
  <c r="V217" i="32"/>
  <c r="U217" i="32"/>
  <c r="T217" i="32"/>
  <c r="S217" i="32"/>
  <c r="X216" i="32"/>
  <c r="W216" i="32"/>
  <c r="V216" i="32"/>
  <c r="U216" i="32"/>
  <c r="T216" i="32"/>
  <c r="S216" i="32"/>
  <c r="X215" i="32"/>
  <c r="W215" i="32"/>
  <c r="V215" i="32"/>
  <c r="U215" i="32"/>
  <c r="T215" i="32"/>
  <c r="S215" i="32"/>
  <c r="X214" i="32"/>
  <c r="W214" i="32"/>
  <c r="V214" i="32"/>
  <c r="U214" i="32"/>
  <c r="T214" i="32"/>
  <c r="S214" i="32"/>
  <c r="X213" i="32"/>
  <c r="W213" i="32"/>
  <c r="V213" i="32"/>
  <c r="U213" i="32"/>
  <c r="T213" i="32"/>
  <c r="S213" i="32"/>
  <c r="X212" i="32"/>
  <c r="W212" i="32"/>
  <c r="V212" i="32"/>
  <c r="U212" i="32"/>
  <c r="T212" i="32"/>
  <c r="S212" i="32"/>
  <c r="X211" i="32"/>
  <c r="W211" i="32"/>
  <c r="V211" i="32"/>
  <c r="U211" i="32"/>
  <c r="T211" i="32"/>
  <c r="S211" i="32"/>
  <c r="X210" i="32"/>
  <c r="W210" i="32"/>
  <c r="V210" i="32"/>
  <c r="U210" i="32"/>
  <c r="T210" i="32"/>
  <c r="S210" i="32"/>
  <c r="X209" i="32"/>
  <c r="W209" i="32"/>
  <c r="V209" i="32"/>
  <c r="U209" i="32"/>
  <c r="T209" i="32"/>
  <c r="S209" i="32"/>
  <c r="X208" i="32"/>
  <c r="W208" i="32"/>
  <c r="V208" i="32"/>
  <c r="U208" i="32"/>
  <c r="T208" i="32"/>
  <c r="S208" i="32"/>
  <c r="X207" i="32"/>
  <c r="W207" i="32"/>
  <c r="V207" i="32"/>
  <c r="U207" i="32"/>
  <c r="T207" i="32"/>
  <c r="S207" i="32"/>
  <c r="X206" i="32"/>
  <c r="W206" i="32"/>
  <c r="V206" i="32"/>
  <c r="U206" i="32"/>
  <c r="T206" i="32"/>
  <c r="S206" i="32"/>
  <c r="X205" i="32"/>
  <c r="W205" i="32"/>
  <c r="V205" i="32"/>
  <c r="U205" i="32"/>
  <c r="T205" i="32"/>
  <c r="S205" i="32"/>
  <c r="X204" i="32"/>
  <c r="W204" i="32"/>
  <c r="V204" i="32"/>
  <c r="U204" i="32"/>
  <c r="T204" i="32"/>
  <c r="S204" i="32"/>
  <c r="X203" i="32"/>
  <c r="W203" i="32"/>
  <c r="V203" i="32"/>
  <c r="U203" i="32"/>
  <c r="T203" i="32"/>
  <c r="S203" i="32"/>
  <c r="X202" i="32"/>
  <c r="W202" i="32"/>
  <c r="V202" i="32"/>
  <c r="U202" i="32"/>
  <c r="T202" i="32"/>
  <c r="S202" i="32"/>
  <c r="X201" i="32"/>
  <c r="W201" i="32"/>
  <c r="V201" i="32"/>
  <c r="U201" i="32"/>
  <c r="T201" i="32"/>
  <c r="S201" i="32"/>
  <c r="X200" i="32"/>
  <c r="W200" i="32"/>
  <c r="V200" i="32"/>
  <c r="U200" i="32"/>
  <c r="T200" i="32"/>
  <c r="S200" i="32"/>
  <c r="X199" i="32"/>
  <c r="W199" i="32"/>
  <c r="V199" i="32"/>
  <c r="U199" i="32"/>
  <c r="T199" i="32"/>
  <c r="S199" i="32"/>
  <c r="X198" i="32"/>
  <c r="W198" i="32"/>
  <c r="V198" i="32"/>
  <c r="U198" i="32"/>
  <c r="T198" i="32"/>
  <c r="S198" i="32"/>
  <c r="X197" i="32"/>
  <c r="W197" i="32"/>
  <c r="V197" i="32"/>
  <c r="U197" i="32"/>
  <c r="T197" i="32"/>
  <c r="S197" i="32"/>
  <c r="X196" i="32"/>
  <c r="W196" i="32"/>
  <c r="V196" i="32"/>
  <c r="U196" i="32"/>
  <c r="T196" i="32"/>
  <c r="S196" i="32"/>
  <c r="X195" i="32"/>
  <c r="W195" i="32"/>
  <c r="V195" i="32"/>
  <c r="U195" i="32"/>
  <c r="T195" i="32"/>
  <c r="S195" i="32"/>
  <c r="X194" i="32"/>
  <c r="W194" i="32"/>
  <c r="V194" i="32"/>
  <c r="U194" i="32"/>
  <c r="T194" i="32"/>
  <c r="S194" i="32"/>
  <c r="X193" i="32"/>
  <c r="W193" i="32"/>
  <c r="V193" i="32"/>
  <c r="U193" i="32"/>
  <c r="T193" i="32"/>
  <c r="S193" i="32"/>
  <c r="X192" i="32"/>
  <c r="W192" i="32"/>
  <c r="V192" i="32"/>
  <c r="U192" i="32"/>
  <c r="T192" i="32"/>
  <c r="S192" i="32"/>
  <c r="X191" i="32"/>
  <c r="W191" i="32"/>
  <c r="V191" i="32"/>
  <c r="U191" i="32"/>
  <c r="T191" i="32"/>
  <c r="S191" i="32"/>
  <c r="X190" i="32"/>
  <c r="W190" i="32"/>
  <c r="V190" i="32"/>
  <c r="U190" i="32"/>
  <c r="T190" i="32"/>
  <c r="S190" i="32"/>
  <c r="X189" i="32"/>
  <c r="W189" i="32"/>
  <c r="V189" i="32"/>
  <c r="U189" i="32"/>
  <c r="T189" i="32"/>
  <c r="S189" i="32"/>
  <c r="X188" i="32"/>
  <c r="W188" i="32"/>
  <c r="V188" i="32"/>
  <c r="U188" i="32"/>
  <c r="T188" i="32"/>
  <c r="S188" i="32"/>
  <c r="X187" i="32"/>
  <c r="W187" i="32"/>
  <c r="V187" i="32"/>
  <c r="U187" i="32"/>
  <c r="T187" i="32"/>
  <c r="S187" i="32"/>
  <c r="X186" i="32"/>
  <c r="W186" i="32"/>
  <c r="V186" i="32"/>
  <c r="U186" i="32"/>
  <c r="T186" i="32"/>
  <c r="S186" i="32"/>
  <c r="X185" i="32"/>
  <c r="W185" i="32"/>
  <c r="V185" i="32"/>
  <c r="U185" i="32"/>
  <c r="T185" i="32"/>
  <c r="S185" i="32"/>
  <c r="X184" i="32"/>
  <c r="W184" i="32"/>
  <c r="V184" i="32"/>
  <c r="U184" i="32"/>
  <c r="T184" i="32"/>
  <c r="S184" i="32"/>
  <c r="X183" i="32"/>
  <c r="W183" i="32"/>
  <c r="V183" i="32"/>
  <c r="U183" i="32"/>
  <c r="T183" i="32"/>
  <c r="S183" i="32"/>
  <c r="X182" i="32"/>
  <c r="W182" i="32"/>
  <c r="V182" i="32"/>
  <c r="U182" i="32"/>
  <c r="T182" i="32"/>
  <c r="S182" i="32"/>
  <c r="X181" i="32"/>
  <c r="W181" i="32"/>
  <c r="V181" i="32"/>
  <c r="U181" i="32"/>
  <c r="T181" i="32"/>
  <c r="S181" i="32"/>
  <c r="X180" i="32"/>
  <c r="W180" i="32"/>
  <c r="V180" i="32"/>
  <c r="U180" i="32"/>
  <c r="T180" i="32"/>
  <c r="S180" i="32"/>
  <c r="X179" i="32"/>
  <c r="W179" i="32"/>
  <c r="V179" i="32"/>
  <c r="U179" i="32"/>
  <c r="T179" i="32"/>
  <c r="S179" i="32"/>
  <c r="X178" i="32"/>
  <c r="W178" i="32"/>
  <c r="V178" i="32"/>
  <c r="U178" i="32"/>
  <c r="T178" i="32"/>
  <c r="S178" i="32"/>
  <c r="X177" i="32"/>
  <c r="W177" i="32"/>
  <c r="V177" i="32"/>
  <c r="U177" i="32"/>
  <c r="T177" i="32"/>
  <c r="S177" i="32"/>
  <c r="X176" i="32"/>
  <c r="W176" i="32"/>
  <c r="V176" i="32"/>
  <c r="U176" i="32"/>
  <c r="T176" i="32"/>
  <c r="S176" i="32"/>
  <c r="X175" i="32"/>
  <c r="W175" i="32"/>
  <c r="V175" i="32"/>
  <c r="U175" i="32"/>
  <c r="T175" i="32"/>
  <c r="S175" i="32"/>
  <c r="X174" i="32"/>
  <c r="W174" i="32"/>
  <c r="V174" i="32"/>
  <c r="U174" i="32"/>
  <c r="T174" i="32"/>
  <c r="S174" i="32"/>
  <c r="X173" i="32"/>
  <c r="W173" i="32"/>
  <c r="V173" i="32"/>
  <c r="U173" i="32"/>
  <c r="T173" i="32"/>
  <c r="S173" i="32"/>
  <c r="X172" i="32"/>
  <c r="W172" i="32"/>
  <c r="V172" i="32"/>
  <c r="U172" i="32"/>
  <c r="T172" i="32"/>
  <c r="S172" i="32"/>
  <c r="X171" i="32"/>
  <c r="W171" i="32"/>
  <c r="V171" i="32"/>
  <c r="U171" i="32"/>
  <c r="T171" i="32"/>
  <c r="S171" i="32"/>
  <c r="X170" i="32"/>
  <c r="W170" i="32"/>
  <c r="V170" i="32"/>
  <c r="U170" i="32"/>
  <c r="T170" i="32"/>
  <c r="S170" i="32"/>
  <c r="X169" i="32"/>
  <c r="W169" i="32"/>
  <c r="V169" i="32"/>
  <c r="U169" i="32"/>
  <c r="T169" i="32"/>
  <c r="S169" i="32"/>
  <c r="X168" i="32"/>
  <c r="W168" i="32"/>
  <c r="V168" i="32"/>
  <c r="U168" i="32"/>
  <c r="T168" i="32"/>
  <c r="S168" i="32"/>
  <c r="X167" i="32"/>
  <c r="W167" i="32"/>
  <c r="V167" i="32"/>
  <c r="U167" i="32"/>
  <c r="T167" i="32"/>
  <c r="S167" i="32"/>
  <c r="X166" i="32"/>
  <c r="W166" i="32"/>
  <c r="V166" i="32"/>
  <c r="U166" i="32"/>
  <c r="T166" i="32"/>
  <c r="S166" i="32"/>
  <c r="X165" i="32"/>
  <c r="W165" i="32"/>
  <c r="V165" i="32"/>
  <c r="U165" i="32"/>
  <c r="T165" i="32"/>
  <c r="S165" i="32"/>
  <c r="X164" i="32"/>
  <c r="W164" i="32"/>
  <c r="V164" i="32"/>
  <c r="U164" i="32"/>
  <c r="T164" i="32"/>
  <c r="S164" i="32"/>
  <c r="X163" i="32"/>
  <c r="W163" i="32"/>
  <c r="V163" i="32"/>
  <c r="U163" i="32"/>
  <c r="T163" i="32"/>
  <c r="S163" i="32"/>
  <c r="X162" i="32"/>
  <c r="W162" i="32"/>
  <c r="V162" i="32"/>
  <c r="U162" i="32"/>
  <c r="T162" i="32"/>
  <c r="S162" i="32"/>
  <c r="X161" i="32"/>
  <c r="W161" i="32"/>
  <c r="V161" i="32"/>
  <c r="U161" i="32"/>
  <c r="T161" i="32"/>
  <c r="S161" i="32"/>
  <c r="X160" i="32"/>
  <c r="W160" i="32"/>
  <c r="V160" i="32"/>
  <c r="U160" i="32"/>
  <c r="T160" i="32"/>
  <c r="S160" i="32"/>
  <c r="X159" i="32"/>
  <c r="W159" i="32"/>
  <c r="V159" i="32"/>
  <c r="U159" i="32"/>
  <c r="T159" i="32"/>
  <c r="S159" i="32"/>
  <c r="X158" i="32"/>
  <c r="W158" i="32"/>
  <c r="V158" i="32"/>
  <c r="U158" i="32"/>
  <c r="T158" i="32"/>
  <c r="S158" i="32"/>
  <c r="X157" i="32"/>
  <c r="W157" i="32"/>
  <c r="V157" i="32"/>
  <c r="U157" i="32"/>
  <c r="T157" i="32"/>
  <c r="S157" i="32"/>
  <c r="X156" i="32"/>
  <c r="W156" i="32"/>
  <c r="V156" i="32"/>
  <c r="U156" i="32"/>
  <c r="T156" i="32"/>
  <c r="S156" i="32"/>
  <c r="X155" i="32"/>
  <c r="W155" i="32"/>
  <c r="V155" i="32"/>
  <c r="U155" i="32"/>
  <c r="T155" i="32"/>
  <c r="S155" i="32"/>
  <c r="X154" i="32"/>
  <c r="W154" i="32"/>
  <c r="V154" i="32"/>
  <c r="U154" i="32"/>
  <c r="T154" i="32"/>
  <c r="S154" i="32"/>
  <c r="X153" i="32"/>
  <c r="W153" i="32"/>
  <c r="V153" i="32"/>
  <c r="U153" i="32"/>
  <c r="T153" i="32"/>
  <c r="S153" i="32"/>
  <c r="X152" i="32"/>
  <c r="W152" i="32"/>
  <c r="V152" i="32"/>
  <c r="U152" i="32"/>
  <c r="T152" i="32"/>
  <c r="S152" i="32"/>
  <c r="X151" i="32"/>
  <c r="W151" i="32"/>
  <c r="V151" i="32"/>
  <c r="U151" i="32"/>
  <c r="T151" i="32"/>
  <c r="S151" i="32"/>
  <c r="X150" i="32"/>
  <c r="W150" i="32"/>
  <c r="V150" i="32"/>
  <c r="U150" i="32"/>
  <c r="T150" i="32"/>
  <c r="S150" i="32"/>
  <c r="X149" i="32"/>
  <c r="W149" i="32"/>
  <c r="V149" i="32"/>
  <c r="U149" i="32"/>
  <c r="T149" i="32"/>
  <c r="S149" i="32"/>
  <c r="X148" i="32"/>
  <c r="W148" i="32"/>
  <c r="V148" i="32"/>
  <c r="U148" i="32"/>
  <c r="T148" i="32"/>
  <c r="S148" i="32"/>
  <c r="X147" i="32"/>
  <c r="W147" i="32"/>
  <c r="V147" i="32"/>
  <c r="U147" i="32"/>
  <c r="T147" i="32"/>
  <c r="S147" i="32"/>
  <c r="X146" i="32"/>
  <c r="W146" i="32"/>
  <c r="V146" i="32"/>
  <c r="U146" i="32"/>
  <c r="T146" i="32"/>
  <c r="S146" i="32"/>
  <c r="X145" i="32"/>
  <c r="W145" i="32"/>
  <c r="V145" i="32"/>
  <c r="U145" i="32"/>
  <c r="T145" i="32"/>
  <c r="S145" i="32"/>
  <c r="X144" i="32"/>
  <c r="W144" i="32"/>
  <c r="V144" i="32"/>
  <c r="U144" i="32"/>
  <c r="T144" i="32"/>
  <c r="S144" i="32"/>
  <c r="X143" i="32"/>
  <c r="W143" i="32"/>
  <c r="V143" i="32"/>
  <c r="U143" i="32"/>
  <c r="T143" i="32"/>
  <c r="S143" i="32"/>
  <c r="X142" i="32"/>
  <c r="W142" i="32"/>
  <c r="V142" i="32"/>
  <c r="U142" i="32"/>
  <c r="T142" i="32"/>
  <c r="S142" i="32"/>
  <c r="X141" i="32"/>
  <c r="W141" i="32"/>
  <c r="V141" i="32"/>
  <c r="U141" i="32"/>
  <c r="T141" i="32"/>
  <c r="S141" i="32"/>
  <c r="X140" i="32"/>
  <c r="W140" i="32"/>
  <c r="V140" i="32"/>
  <c r="U140" i="32"/>
  <c r="T140" i="32"/>
  <c r="S140" i="32"/>
  <c r="X139" i="32"/>
  <c r="W139" i="32"/>
  <c r="V139" i="32"/>
  <c r="U139" i="32"/>
  <c r="T139" i="32"/>
  <c r="S139" i="32"/>
  <c r="X138" i="32"/>
  <c r="W138" i="32"/>
  <c r="V138" i="32"/>
  <c r="U138" i="32"/>
  <c r="T138" i="32"/>
  <c r="S138" i="32"/>
  <c r="X137" i="32"/>
  <c r="W137" i="32"/>
  <c r="V137" i="32"/>
  <c r="U137" i="32"/>
  <c r="T137" i="32"/>
  <c r="S137" i="32"/>
  <c r="X136" i="32"/>
  <c r="W136" i="32"/>
  <c r="V136" i="32"/>
  <c r="U136" i="32"/>
  <c r="T136" i="32"/>
  <c r="S136" i="32"/>
  <c r="X135" i="32"/>
  <c r="W135" i="32"/>
  <c r="V135" i="32"/>
  <c r="U135" i="32"/>
  <c r="T135" i="32"/>
  <c r="S135" i="32"/>
  <c r="X134" i="32"/>
  <c r="W134" i="32"/>
  <c r="V134" i="32"/>
  <c r="U134" i="32"/>
  <c r="T134" i="32"/>
  <c r="S134" i="32"/>
  <c r="X133" i="32"/>
  <c r="W133" i="32"/>
  <c r="V133" i="32"/>
  <c r="U133" i="32"/>
  <c r="T133" i="32"/>
  <c r="S133" i="32"/>
  <c r="X132" i="32"/>
  <c r="W132" i="32"/>
  <c r="V132" i="32"/>
  <c r="U132" i="32"/>
  <c r="T132" i="32"/>
  <c r="S132" i="32"/>
  <c r="X131" i="32"/>
  <c r="W131" i="32"/>
  <c r="V131" i="32"/>
  <c r="U131" i="32"/>
  <c r="T131" i="32"/>
  <c r="S131" i="32"/>
  <c r="X130" i="32"/>
  <c r="W130" i="32"/>
  <c r="V130" i="32"/>
  <c r="U130" i="32"/>
  <c r="T130" i="32"/>
  <c r="S130" i="32"/>
  <c r="X129" i="32"/>
  <c r="W129" i="32"/>
  <c r="V129" i="32"/>
  <c r="U129" i="32"/>
  <c r="T129" i="32"/>
  <c r="S129" i="32"/>
  <c r="X128" i="32"/>
  <c r="W128" i="32"/>
  <c r="V128" i="32"/>
  <c r="U128" i="32"/>
  <c r="T128" i="32"/>
  <c r="S128" i="32"/>
  <c r="X127" i="32"/>
  <c r="W127" i="32"/>
  <c r="V127" i="32"/>
  <c r="U127" i="32"/>
  <c r="T127" i="32"/>
  <c r="S127" i="32"/>
  <c r="X126" i="32"/>
  <c r="W126" i="32"/>
  <c r="V126" i="32"/>
  <c r="U126" i="32"/>
  <c r="T126" i="32"/>
  <c r="S126" i="32"/>
  <c r="X125" i="32"/>
  <c r="W125" i="32"/>
  <c r="V125" i="32"/>
  <c r="U125" i="32"/>
  <c r="T125" i="32"/>
  <c r="S125" i="32"/>
  <c r="X124" i="32"/>
  <c r="W124" i="32"/>
  <c r="V124" i="32"/>
  <c r="U124" i="32"/>
  <c r="T124" i="32"/>
  <c r="S124" i="32"/>
  <c r="X123" i="32"/>
  <c r="W123" i="32"/>
  <c r="V123" i="32"/>
  <c r="U123" i="32"/>
  <c r="T123" i="32"/>
  <c r="S123" i="32"/>
  <c r="X122" i="32"/>
  <c r="W122" i="32"/>
  <c r="V122" i="32"/>
  <c r="U122" i="32"/>
  <c r="T122" i="32"/>
  <c r="S122" i="32"/>
  <c r="X121" i="32"/>
  <c r="W121" i="32"/>
  <c r="V121" i="32"/>
  <c r="U121" i="32"/>
  <c r="T121" i="32"/>
  <c r="S121" i="32"/>
  <c r="X120" i="32"/>
  <c r="W120" i="32"/>
  <c r="V120" i="32"/>
  <c r="U120" i="32"/>
  <c r="T120" i="32"/>
  <c r="S120" i="32"/>
  <c r="R120" i="32"/>
  <c r="B116" i="32"/>
  <c r="V115" i="32"/>
  <c r="U115" i="32"/>
  <c r="T115" i="32"/>
  <c r="S115" i="32"/>
  <c r="V114" i="32"/>
  <c r="U114" i="32"/>
  <c r="T114" i="32"/>
  <c r="S114" i="32"/>
  <c r="V113" i="32"/>
  <c r="U113" i="32"/>
  <c r="T113" i="32"/>
  <c r="S113" i="32"/>
  <c r="B109" i="32"/>
  <c r="Y108" i="32"/>
  <c r="X108" i="32"/>
  <c r="W108" i="32"/>
  <c r="U108" i="32"/>
  <c r="T108" i="32"/>
  <c r="S108" i="32"/>
  <c r="Y107" i="32"/>
  <c r="X107" i="32"/>
  <c r="W107" i="32"/>
  <c r="U107" i="32"/>
  <c r="T107" i="32"/>
  <c r="S107" i="32"/>
  <c r="Y106" i="32"/>
  <c r="X106" i="32"/>
  <c r="W106" i="32"/>
  <c r="U106" i="32"/>
  <c r="T106" i="32"/>
  <c r="S106" i="32"/>
  <c r="Y105" i="32"/>
  <c r="X105" i="32"/>
  <c r="W105" i="32"/>
  <c r="U105" i="32"/>
  <c r="T105" i="32"/>
  <c r="S105" i="32"/>
  <c r="Y104" i="32"/>
  <c r="X104" i="32"/>
  <c r="W104" i="32"/>
  <c r="U104" i="32"/>
  <c r="T104" i="32"/>
  <c r="S104" i="32"/>
  <c r="Y103" i="32"/>
  <c r="X103" i="32"/>
  <c r="W103" i="32"/>
  <c r="U103" i="32"/>
  <c r="T103" i="32"/>
  <c r="S103" i="32"/>
  <c r="Y102" i="32"/>
  <c r="X102" i="32"/>
  <c r="W102" i="32"/>
  <c r="U102" i="32"/>
  <c r="T102" i="32"/>
  <c r="S102" i="32"/>
  <c r="Y101" i="32"/>
  <c r="X101" i="32"/>
  <c r="W101" i="32"/>
  <c r="U101" i="32"/>
  <c r="T101" i="32"/>
  <c r="S101" i="32"/>
  <c r="Y100" i="32"/>
  <c r="X100" i="32"/>
  <c r="W100" i="32"/>
  <c r="U100" i="32"/>
  <c r="T100" i="32"/>
  <c r="S100" i="32"/>
  <c r="Y99" i="32"/>
  <c r="X99" i="32"/>
  <c r="W99" i="32"/>
  <c r="U99" i="32"/>
  <c r="T99" i="32"/>
  <c r="S99" i="32"/>
  <c r="Y98" i="32"/>
  <c r="X98" i="32"/>
  <c r="W98" i="32"/>
  <c r="U98" i="32"/>
  <c r="T98" i="32"/>
  <c r="S98" i="32"/>
  <c r="Y97" i="32"/>
  <c r="X97" i="32"/>
  <c r="W97" i="32"/>
  <c r="U97" i="32"/>
  <c r="T97" i="32"/>
  <c r="S97" i="32"/>
  <c r="Y96" i="32"/>
  <c r="X96" i="32"/>
  <c r="W96" i="32"/>
  <c r="U96" i="32"/>
  <c r="T96" i="32"/>
  <c r="S96" i="32"/>
  <c r="Y95" i="32"/>
  <c r="X95" i="32"/>
  <c r="W95" i="32"/>
  <c r="U95" i="32"/>
  <c r="T95" i="32"/>
  <c r="S95" i="32"/>
  <c r="Y94" i="32"/>
  <c r="X94" i="32"/>
  <c r="W94" i="32"/>
  <c r="U94" i="32"/>
  <c r="T94" i="32"/>
  <c r="S94" i="32"/>
  <c r="Y93" i="32"/>
  <c r="X93" i="32"/>
  <c r="W93" i="32"/>
  <c r="U93" i="32"/>
  <c r="T93" i="32"/>
  <c r="S93" i="32"/>
  <c r="Y92" i="32"/>
  <c r="X92" i="32"/>
  <c r="W92" i="32"/>
  <c r="U92" i="32"/>
  <c r="T92" i="32"/>
  <c r="S92" i="32"/>
  <c r="Y91" i="32"/>
  <c r="X91" i="32"/>
  <c r="W91" i="32"/>
  <c r="U91" i="32"/>
  <c r="T91" i="32"/>
  <c r="S91" i="32"/>
  <c r="Y90" i="32"/>
  <c r="X90" i="32"/>
  <c r="W90" i="32"/>
  <c r="U90" i="32"/>
  <c r="T90" i="32"/>
  <c r="S90" i="32"/>
  <c r="Y89" i="32"/>
  <c r="X89" i="32"/>
  <c r="W89" i="32"/>
  <c r="U89" i="32"/>
  <c r="T89" i="32"/>
  <c r="S89" i="32"/>
  <c r="Y88" i="32"/>
  <c r="X88" i="32"/>
  <c r="W88" i="32"/>
  <c r="U88" i="32"/>
  <c r="T88" i="32"/>
  <c r="S88" i="32"/>
  <c r="Y87" i="32"/>
  <c r="X87" i="32"/>
  <c r="W87" i="32"/>
  <c r="U87" i="32"/>
  <c r="T87" i="32"/>
  <c r="S87" i="32"/>
  <c r="Y86" i="32"/>
  <c r="X86" i="32"/>
  <c r="W86" i="32"/>
  <c r="U86" i="32"/>
  <c r="T86" i="32"/>
  <c r="S86" i="32"/>
  <c r="Y85" i="32"/>
  <c r="X85" i="32"/>
  <c r="W85" i="32"/>
  <c r="U85" i="32"/>
  <c r="T85" i="32"/>
  <c r="S85" i="32"/>
  <c r="Y84" i="32"/>
  <c r="X84" i="32"/>
  <c r="W84" i="32"/>
  <c r="U84" i="32"/>
  <c r="T84" i="32"/>
  <c r="S84" i="32"/>
  <c r="C82" i="32"/>
  <c r="T75" i="32"/>
  <c r="S75" i="32"/>
  <c r="T74" i="32"/>
  <c r="S74" i="32"/>
  <c r="T73" i="32"/>
  <c r="S73" i="32"/>
  <c r="T72" i="32"/>
  <c r="S72" i="32"/>
  <c r="T71" i="32"/>
  <c r="S71" i="32"/>
  <c r="T70" i="32"/>
  <c r="S70" i="32"/>
  <c r="B45" i="32"/>
  <c r="V44" i="32"/>
  <c r="U44" i="32"/>
  <c r="T44" i="32"/>
  <c r="S44" i="32"/>
  <c r="V43" i="32"/>
  <c r="U43" i="32"/>
  <c r="T43" i="32"/>
  <c r="S43" i="32"/>
  <c r="V42" i="32"/>
  <c r="U42" i="32"/>
  <c r="T42" i="32"/>
  <c r="S42" i="32"/>
  <c r="V41" i="32"/>
  <c r="U41" i="32"/>
  <c r="T41" i="32"/>
  <c r="S41" i="32"/>
  <c r="V40" i="32"/>
  <c r="U40" i="32"/>
  <c r="T40" i="32"/>
  <c r="S40" i="32"/>
  <c r="V39" i="32"/>
  <c r="U39" i="32"/>
  <c r="T39" i="32"/>
  <c r="S39" i="32"/>
  <c r="B33" i="32"/>
  <c r="X32" i="32"/>
  <c r="W32" i="32"/>
  <c r="V32" i="32"/>
  <c r="U32" i="32"/>
  <c r="T32" i="32"/>
  <c r="S32" i="32"/>
  <c r="X31" i="32"/>
  <c r="W31" i="32"/>
  <c r="V31" i="32"/>
  <c r="U31" i="32"/>
  <c r="T31" i="32"/>
  <c r="S31" i="32"/>
  <c r="X30" i="32"/>
  <c r="W30" i="32"/>
  <c r="V30" i="32"/>
  <c r="U30" i="32"/>
  <c r="T30" i="32"/>
  <c r="S30" i="32"/>
  <c r="X29" i="32"/>
  <c r="W29" i="32"/>
  <c r="V29" i="32"/>
  <c r="U29" i="32"/>
  <c r="T29" i="32"/>
  <c r="S29" i="32"/>
  <c r="X28" i="32"/>
  <c r="W28" i="32"/>
  <c r="V28" i="32"/>
  <c r="U28" i="32"/>
  <c r="T28" i="32"/>
  <c r="S28" i="32"/>
  <c r="X27" i="32"/>
  <c r="W27" i="32"/>
  <c r="V27" i="32"/>
  <c r="U27" i="32"/>
  <c r="T27" i="32"/>
  <c r="S27" i="32"/>
  <c r="B22" i="32"/>
  <c r="X21" i="32"/>
  <c r="W21" i="32"/>
  <c r="V21" i="32"/>
  <c r="U21" i="32"/>
  <c r="T21" i="32"/>
  <c r="S21" i="32"/>
  <c r="X20" i="32"/>
  <c r="W20" i="32"/>
  <c r="V20" i="32"/>
  <c r="U20" i="32"/>
  <c r="T20" i="32"/>
  <c r="S20" i="32"/>
  <c r="X19" i="32"/>
  <c r="W19" i="32"/>
  <c r="V19" i="32"/>
  <c r="U19" i="32"/>
  <c r="T19" i="32"/>
  <c r="S19" i="32"/>
  <c r="X18" i="32"/>
  <c r="W18" i="32"/>
  <c r="V18" i="32"/>
  <c r="U18" i="32"/>
  <c r="T18" i="32"/>
  <c r="S18" i="32"/>
  <c r="X17" i="32"/>
  <c r="W17" i="32"/>
  <c r="V17" i="32"/>
  <c r="U17" i="32"/>
  <c r="T17" i="32"/>
  <c r="S17" i="32"/>
  <c r="X16" i="32"/>
  <c r="W16" i="32"/>
  <c r="V16" i="32"/>
  <c r="U16" i="32"/>
  <c r="T16" i="32"/>
  <c r="S16" i="32"/>
  <c r="C5" i="32"/>
  <c r="E4" i="32"/>
  <c r="C4" i="32"/>
  <c r="W765" i="18"/>
  <c r="V765" i="18"/>
  <c r="U765" i="18"/>
  <c r="B765" i="18" s="1"/>
  <c r="T765" i="18"/>
  <c r="W764" i="18"/>
  <c r="V764" i="18"/>
  <c r="U764" i="18"/>
  <c r="B764" i="18" s="1"/>
  <c r="T764" i="18"/>
  <c r="W763" i="18"/>
  <c r="V763" i="18"/>
  <c r="U763" i="18"/>
  <c r="B763" i="18" s="1"/>
  <c r="T763" i="18"/>
  <c r="W762" i="18"/>
  <c r="V762" i="18"/>
  <c r="U762" i="18"/>
  <c r="B762" i="18" s="1"/>
  <c r="T762" i="18"/>
  <c r="W761" i="18"/>
  <c r="V761" i="18"/>
  <c r="U761" i="18"/>
  <c r="B761" i="18" s="1"/>
  <c r="T761" i="18"/>
  <c r="W760" i="18"/>
  <c r="V760" i="18"/>
  <c r="U760" i="18"/>
  <c r="B760" i="18" s="1"/>
  <c r="T760" i="18"/>
  <c r="W759" i="18"/>
  <c r="V759" i="18"/>
  <c r="U759" i="18"/>
  <c r="B759" i="18" s="1"/>
  <c r="T759" i="18"/>
  <c r="W758" i="18"/>
  <c r="V758" i="18"/>
  <c r="U758" i="18"/>
  <c r="B758" i="18" s="1"/>
  <c r="T758" i="18"/>
  <c r="W757" i="18"/>
  <c r="V757" i="18"/>
  <c r="U757" i="18"/>
  <c r="B757" i="18" s="1"/>
  <c r="T757" i="18"/>
  <c r="W756" i="18"/>
  <c r="V756" i="18"/>
  <c r="U756" i="18"/>
  <c r="B756" i="18" s="1"/>
  <c r="T756" i="18"/>
  <c r="W755" i="18"/>
  <c r="V755" i="18"/>
  <c r="U755" i="18"/>
  <c r="B755" i="18" s="1"/>
  <c r="T755" i="18"/>
  <c r="W754" i="18"/>
  <c r="V754" i="18"/>
  <c r="U754" i="18"/>
  <c r="B754" i="18" s="1"/>
  <c r="T754" i="18"/>
  <c r="W753" i="18"/>
  <c r="V753" i="18"/>
  <c r="U753" i="18"/>
  <c r="B753" i="18" s="1"/>
  <c r="T753" i="18"/>
  <c r="W752" i="18"/>
  <c r="V752" i="18"/>
  <c r="U752" i="18"/>
  <c r="B752" i="18" s="1"/>
  <c r="T752" i="18"/>
  <c r="W751" i="18"/>
  <c r="V751" i="18"/>
  <c r="U751" i="18"/>
  <c r="B751" i="18" s="1"/>
  <c r="T751" i="18"/>
  <c r="W750" i="18"/>
  <c r="V750" i="18"/>
  <c r="U750" i="18"/>
  <c r="B750" i="18" s="1"/>
  <c r="T750" i="18"/>
  <c r="W749" i="18"/>
  <c r="V749" i="18"/>
  <c r="U749" i="18"/>
  <c r="B749" i="18" s="1"/>
  <c r="T749" i="18"/>
  <c r="W748" i="18"/>
  <c r="V748" i="18"/>
  <c r="U748" i="18"/>
  <c r="B748" i="18" s="1"/>
  <c r="T748" i="18"/>
  <c r="W747" i="18"/>
  <c r="V747" i="18"/>
  <c r="U747" i="18"/>
  <c r="B747" i="18" s="1"/>
  <c r="T747" i="18"/>
  <c r="W746" i="18"/>
  <c r="V746" i="18"/>
  <c r="U746" i="18"/>
  <c r="B746" i="18" s="1"/>
  <c r="T746" i="18"/>
  <c r="W745" i="18"/>
  <c r="V745" i="18"/>
  <c r="U745" i="18"/>
  <c r="B745" i="18" s="1"/>
  <c r="T745" i="18"/>
  <c r="W744" i="18"/>
  <c r="V744" i="18"/>
  <c r="U744" i="18"/>
  <c r="B744" i="18" s="1"/>
  <c r="T744" i="18"/>
  <c r="W743" i="18"/>
  <c r="V743" i="18"/>
  <c r="U743" i="18"/>
  <c r="B743" i="18" s="1"/>
  <c r="T743" i="18"/>
  <c r="W742" i="18"/>
  <c r="V742" i="18"/>
  <c r="U742" i="18"/>
  <c r="B742" i="18" s="1"/>
  <c r="T742" i="18"/>
  <c r="W741" i="18"/>
  <c r="V741" i="18"/>
  <c r="U741" i="18"/>
  <c r="B741" i="18" s="1"/>
  <c r="T741" i="18"/>
  <c r="W740" i="18"/>
  <c r="V740" i="18"/>
  <c r="U740" i="18"/>
  <c r="B740" i="18" s="1"/>
  <c r="T740" i="18"/>
  <c r="W739" i="18"/>
  <c r="V739" i="18"/>
  <c r="U739" i="18"/>
  <c r="B739" i="18" s="1"/>
  <c r="T739" i="18"/>
  <c r="W738" i="18"/>
  <c r="V738" i="18"/>
  <c r="U738" i="18"/>
  <c r="B738" i="18" s="1"/>
  <c r="T738" i="18"/>
  <c r="W737" i="18"/>
  <c r="V737" i="18"/>
  <c r="U737" i="18"/>
  <c r="B737" i="18" s="1"/>
  <c r="T737" i="18"/>
  <c r="W736" i="18"/>
  <c r="V736" i="18"/>
  <c r="U736" i="18"/>
  <c r="B736" i="18" s="1"/>
  <c r="T736" i="18"/>
  <c r="W735" i="18"/>
  <c r="V735" i="18"/>
  <c r="U735" i="18"/>
  <c r="B735" i="18" s="1"/>
  <c r="T735" i="18"/>
  <c r="W734" i="18"/>
  <c r="V734" i="18"/>
  <c r="U734" i="18"/>
  <c r="B734" i="18" s="1"/>
  <c r="T734" i="18"/>
  <c r="W733" i="18"/>
  <c r="V733" i="18"/>
  <c r="U733" i="18"/>
  <c r="B733" i="18" s="1"/>
  <c r="T733" i="18"/>
  <c r="W732" i="18"/>
  <c r="V732" i="18"/>
  <c r="U732" i="18"/>
  <c r="B732" i="18" s="1"/>
  <c r="T732" i="18"/>
  <c r="W731" i="18"/>
  <c r="V731" i="18"/>
  <c r="U731" i="18"/>
  <c r="B731" i="18" s="1"/>
  <c r="T731" i="18"/>
  <c r="W730" i="18"/>
  <c r="V730" i="18"/>
  <c r="U730" i="18"/>
  <c r="B730" i="18" s="1"/>
  <c r="T730" i="18"/>
  <c r="W729" i="18"/>
  <c r="V729" i="18"/>
  <c r="U729" i="18"/>
  <c r="B729" i="18" s="1"/>
  <c r="T729" i="18"/>
  <c r="W728" i="18"/>
  <c r="V728" i="18"/>
  <c r="U728" i="18"/>
  <c r="B728" i="18" s="1"/>
  <c r="T728" i="18"/>
  <c r="W727" i="18"/>
  <c r="V727" i="18"/>
  <c r="U727" i="18"/>
  <c r="B727" i="18" s="1"/>
  <c r="T727" i="18"/>
  <c r="W726" i="18"/>
  <c r="V726" i="18"/>
  <c r="U726" i="18"/>
  <c r="B726" i="18" s="1"/>
  <c r="T726" i="18"/>
  <c r="W725" i="18"/>
  <c r="V725" i="18"/>
  <c r="U725" i="18"/>
  <c r="B725" i="18" s="1"/>
  <c r="T725" i="18"/>
  <c r="W724" i="18"/>
  <c r="V724" i="18"/>
  <c r="U724" i="18"/>
  <c r="B724" i="18" s="1"/>
  <c r="T724" i="18"/>
  <c r="W723" i="18"/>
  <c r="V723" i="18"/>
  <c r="U723" i="18"/>
  <c r="B723" i="18" s="1"/>
  <c r="T723" i="18"/>
  <c r="W722" i="18"/>
  <c r="V722" i="18"/>
  <c r="U722" i="18"/>
  <c r="B722" i="18" s="1"/>
  <c r="T722" i="18"/>
  <c r="W721" i="18"/>
  <c r="V721" i="18"/>
  <c r="U721" i="18"/>
  <c r="B721" i="18" s="1"/>
  <c r="T721" i="18"/>
  <c r="W720" i="18"/>
  <c r="V720" i="18"/>
  <c r="U720" i="18"/>
  <c r="B720" i="18" s="1"/>
  <c r="T720" i="18"/>
  <c r="W719" i="18"/>
  <c r="V719" i="18"/>
  <c r="U719" i="18"/>
  <c r="B719" i="18" s="1"/>
  <c r="T719" i="18"/>
  <c r="W718" i="18"/>
  <c r="V718" i="18"/>
  <c r="U718" i="18"/>
  <c r="B718" i="18" s="1"/>
  <c r="T718" i="18"/>
  <c r="W717" i="18"/>
  <c r="V717" i="18"/>
  <c r="U717" i="18"/>
  <c r="B717" i="18" s="1"/>
  <c r="T717" i="18"/>
  <c r="W716" i="18"/>
  <c r="V716" i="18"/>
  <c r="U716" i="18"/>
  <c r="B716" i="18" s="1"/>
  <c r="T716" i="18"/>
  <c r="W715" i="18"/>
  <c r="V715" i="18"/>
  <c r="U715" i="18"/>
  <c r="B715" i="18" s="1"/>
  <c r="T715" i="18"/>
  <c r="W714" i="18"/>
  <c r="V714" i="18"/>
  <c r="U714" i="18"/>
  <c r="B714" i="18" s="1"/>
  <c r="T714" i="18"/>
  <c r="W713" i="18"/>
  <c r="V713" i="18"/>
  <c r="U713" i="18"/>
  <c r="B713" i="18" s="1"/>
  <c r="T713" i="18"/>
  <c r="W712" i="18"/>
  <c r="V712" i="18"/>
  <c r="U712" i="18"/>
  <c r="B712" i="18" s="1"/>
  <c r="T712" i="18"/>
  <c r="W711" i="18"/>
  <c r="V711" i="18"/>
  <c r="U711" i="18"/>
  <c r="B711" i="18" s="1"/>
  <c r="T711" i="18"/>
  <c r="W710" i="18"/>
  <c r="V710" i="18"/>
  <c r="U710" i="18"/>
  <c r="B710" i="18" s="1"/>
  <c r="T710" i="18"/>
  <c r="W709" i="18"/>
  <c r="V709" i="18"/>
  <c r="U709" i="18"/>
  <c r="B709" i="18" s="1"/>
  <c r="T709" i="18"/>
  <c r="W708" i="18"/>
  <c r="V708" i="18"/>
  <c r="U708" i="18"/>
  <c r="B708" i="18" s="1"/>
  <c r="T708" i="18"/>
  <c r="W707" i="18"/>
  <c r="V707" i="18"/>
  <c r="U707" i="18"/>
  <c r="B707" i="18" s="1"/>
  <c r="T707" i="18"/>
  <c r="W706" i="18"/>
  <c r="V706" i="18"/>
  <c r="U706" i="18"/>
  <c r="B706" i="18" s="1"/>
  <c r="T706" i="18"/>
  <c r="W705" i="18"/>
  <c r="V705" i="18"/>
  <c r="U705" i="18"/>
  <c r="B705" i="18" s="1"/>
  <c r="T705" i="18"/>
  <c r="W704" i="18"/>
  <c r="V704" i="18"/>
  <c r="U704" i="18"/>
  <c r="B704" i="18" s="1"/>
  <c r="T704" i="18"/>
  <c r="W703" i="18"/>
  <c r="V703" i="18"/>
  <c r="U703" i="18"/>
  <c r="B703" i="18" s="1"/>
  <c r="T703" i="18"/>
  <c r="W702" i="18"/>
  <c r="V702" i="18"/>
  <c r="U702" i="18"/>
  <c r="B702" i="18" s="1"/>
  <c r="T702" i="18"/>
  <c r="W701" i="18"/>
  <c r="V701" i="18"/>
  <c r="U701" i="18"/>
  <c r="B701" i="18" s="1"/>
  <c r="T701" i="18"/>
  <c r="W700" i="18"/>
  <c r="V700" i="18"/>
  <c r="U700" i="18"/>
  <c r="B700" i="18" s="1"/>
  <c r="T700" i="18"/>
  <c r="W699" i="18"/>
  <c r="V699" i="18"/>
  <c r="U699" i="18"/>
  <c r="B699" i="18" s="1"/>
  <c r="T699" i="18"/>
  <c r="W698" i="18"/>
  <c r="V698" i="18"/>
  <c r="U698" i="18"/>
  <c r="B698" i="18" s="1"/>
  <c r="T698" i="18"/>
  <c r="W697" i="18"/>
  <c r="V697" i="18"/>
  <c r="U697" i="18"/>
  <c r="B697" i="18" s="1"/>
  <c r="T697" i="18"/>
  <c r="W696" i="18"/>
  <c r="V696" i="18"/>
  <c r="U696" i="18"/>
  <c r="B696" i="18" s="1"/>
  <c r="T696" i="18"/>
  <c r="W695" i="18"/>
  <c r="V695" i="18"/>
  <c r="U695" i="18"/>
  <c r="B695" i="18" s="1"/>
  <c r="T695" i="18"/>
  <c r="W694" i="18"/>
  <c r="V694" i="18"/>
  <c r="U694" i="18"/>
  <c r="B694" i="18" s="1"/>
  <c r="T694" i="18"/>
  <c r="W693" i="18"/>
  <c r="V693" i="18"/>
  <c r="U693" i="18"/>
  <c r="B693" i="18" s="1"/>
  <c r="T693" i="18"/>
  <c r="W692" i="18"/>
  <c r="V692" i="18"/>
  <c r="U692" i="18"/>
  <c r="B692" i="18" s="1"/>
  <c r="T692" i="18"/>
  <c r="W691" i="18"/>
  <c r="V691" i="18"/>
  <c r="U691" i="18"/>
  <c r="B691" i="18" s="1"/>
  <c r="T691" i="18"/>
  <c r="W690" i="18"/>
  <c r="V690" i="18"/>
  <c r="U690" i="18"/>
  <c r="B690" i="18" s="1"/>
  <c r="T690" i="18"/>
  <c r="W689" i="18"/>
  <c r="V689" i="18"/>
  <c r="U689" i="18"/>
  <c r="B689" i="18" s="1"/>
  <c r="T689" i="18"/>
  <c r="W688" i="18"/>
  <c r="V688" i="18"/>
  <c r="U688" i="18"/>
  <c r="B688" i="18" s="1"/>
  <c r="T688" i="18"/>
  <c r="W687" i="18"/>
  <c r="V687" i="18"/>
  <c r="U687" i="18"/>
  <c r="B687" i="18" s="1"/>
  <c r="T687" i="18"/>
  <c r="W686" i="18"/>
  <c r="V686" i="18"/>
  <c r="U686" i="18"/>
  <c r="B686" i="18" s="1"/>
  <c r="T686" i="18"/>
  <c r="W685" i="18"/>
  <c r="V685" i="18"/>
  <c r="U685" i="18"/>
  <c r="B685" i="18" s="1"/>
  <c r="T685" i="18"/>
  <c r="W684" i="18"/>
  <c r="V684" i="18"/>
  <c r="U684" i="18"/>
  <c r="B684" i="18" s="1"/>
  <c r="T684" i="18"/>
  <c r="W683" i="18"/>
  <c r="V683" i="18"/>
  <c r="U683" i="18"/>
  <c r="B683" i="18" s="1"/>
  <c r="T683" i="18"/>
  <c r="W682" i="18"/>
  <c r="V682" i="18"/>
  <c r="U682" i="18"/>
  <c r="B682" i="18" s="1"/>
  <c r="T682" i="18"/>
  <c r="W681" i="18"/>
  <c r="V681" i="18"/>
  <c r="U681" i="18"/>
  <c r="B681" i="18" s="1"/>
  <c r="T681" i="18"/>
  <c r="W680" i="18"/>
  <c r="V680" i="18"/>
  <c r="U680" i="18"/>
  <c r="B680" i="18" s="1"/>
  <c r="T680" i="18"/>
  <c r="W679" i="18"/>
  <c r="V679" i="18"/>
  <c r="U679" i="18"/>
  <c r="B679" i="18" s="1"/>
  <c r="T679" i="18"/>
  <c r="W678" i="18"/>
  <c r="V678" i="18"/>
  <c r="U678" i="18"/>
  <c r="B678" i="18" s="1"/>
  <c r="T678" i="18"/>
  <c r="W677" i="18"/>
  <c r="V677" i="18"/>
  <c r="U677" i="18"/>
  <c r="B677" i="18" s="1"/>
  <c r="T677" i="18"/>
  <c r="W676" i="18"/>
  <c r="V676" i="18"/>
  <c r="U676" i="18"/>
  <c r="B676" i="18" s="1"/>
  <c r="T676" i="18"/>
  <c r="W675" i="18"/>
  <c r="V675" i="18"/>
  <c r="U675" i="18"/>
  <c r="B675" i="18" s="1"/>
  <c r="T675" i="18"/>
  <c r="W674" i="18"/>
  <c r="V674" i="18"/>
  <c r="U674" i="18"/>
  <c r="B674" i="18" s="1"/>
  <c r="T674" i="18"/>
  <c r="W673" i="18"/>
  <c r="V673" i="18"/>
  <c r="U673" i="18"/>
  <c r="B673" i="18" s="1"/>
  <c r="T673" i="18"/>
  <c r="W672" i="18"/>
  <c r="V672" i="18"/>
  <c r="U672" i="18"/>
  <c r="B672" i="18" s="1"/>
  <c r="T672" i="18"/>
  <c r="W671" i="18"/>
  <c r="V671" i="18"/>
  <c r="U671" i="18"/>
  <c r="B671" i="18" s="1"/>
  <c r="T671" i="18"/>
  <c r="W670" i="18"/>
  <c r="V670" i="18"/>
  <c r="U670" i="18"/>
  <c r="B670" i="18" s="1"/>
  <c r="T670" i="18"/>
  <c r="W669" i="18"/>
  <c r="V669" i="18"/>
  <c r="U669" i="18"/>
  <c r="B669" i="18" s="1"/>
  <c r="T669" i="18"/>
  <c r="W668" i="18"/>
  <c r="V668" i="18"/>
  <c r="U668" i="18"/>
  <c r="B668" i="18" s="1"/>
  <c r="T668" i="18"/>
  <c r="W667" i="18"/>
  <c r="V667" i="18"/>
  <c r="U667" i="18"/>
  <c r="B667" i="18" s="1"/>
  <c r="T667" i="18"/>
  <c r="W666" i="18"/>
  <c r="V666" i="18"/>
  <c r="U666" i="18"/>
  <c r="B666" i="18" s="1"/>
  <c r="T666" i="18"/>
  <c r="W665" i="18"/>
  <c r="V665" i="18"/>
  <c r="U665" i="18"/>
  <c r="B665" i="18" s="1"/>
  <c r="T665" i="18"/>
  <c r="W664" i="18"/>
  <c r="V664" i="18"/>
  <c r="U664" i="18"/>
  <c r="B664" i="18" s="1"/>
  <c r="T664" i="18"/>
  <c r="W663" i="18"/>
  <c r="V663" i="18"/>
  <c r="U663" i="18"/>
  <c r="B663" i="18" s="1"/>
  <c r="T663" i="18"/>
  <c r="W662" i="18"/>
  <c r="V662" i="18"/>
  <c r="U662" i="18"/>
  <c r="B662" i="18" s="1"/>
  <c r="T662" i="18"/>
  <c r="W661" i="18"/>
  <c r="V661" i="18"/>
  <c r="U661" i="18"/>
  <c r="B661" i="18" s="1"/>
  <c r="T661" i="18"/>
  <c r="W660" i="18"/>
  <c r="V660" i="18"/>
  <c r="U660" i="18"/>
  <c r="B660" i="18" s="1"/>
  <c r="T660" i="18"/>
  <c r="W659" i="18"/>
  <c r="V659" i="18"/>
  <c r="U659" i="18"/>
  <c r="B659" i="18" s="1"/>
  <c r="T659" i="18"/>
  <c r="W658" i="18"/>
  <c r="V658" i="18"/>
  <c r="U658" i="18"/>
  <c r="B658" i="18" s="1"/>
  <c r="T658" i="18"/>
  <c r="W657" i="18"/>
  <c r="V657" i="18"/>
  <c r="U657" i="18"/>
  <c r="B657" i="18" s="1"/>
  <c r="T657" i="18"/>
  <c r="W656" i="18"/>
  <c r="V656" i="18"/>
  <c r="U656" i="18"/>
  <c r="B656" i="18" s="1"/>
  <c r="T656" i="18"/>
  <c r="W655" i="18"/>
  <c r="V655" i="18"/>
  <c r="U655" i="18"/>
  <c r="B655" i="18" s="1"/>
  <c r="T655" i="18"/>
  <c r="W654" i="18"/>
  <c r="V654" i="18"/>
  <c r="U654" i="18"/>
  <c r="B654" i="18" s="1"/>
  <c r="T654" i="18"/>
  <c r="W653" i="18"/>
  <c r="V653" i="18"/>
  <c r="U653" i="18"/>
  <c r="B653" i="18" s="1"/>
  <c r="T653" i="18"/>
  <c r="W652" i="18"/>
  <c r="V652" i="18"/>
  <c r="U652" i="18"/>
  <c r="B652" i="18" s="1"/>
  <c r="T652" i="18"/>
  <c r="W651" i="18"/>
  <c r="V651" i="18"/>
  <c r="U651" i="18"/>
  <c r="B651" i="18" s="1"/>
  <c r="T651" i="18"/>
  <c r="W650" i="18"/>
  <c r="V650" i="18"/>
  <c r="U650" i="18"/>
  <c r="B650" i="18" s="1"/>
  <c r="T650" i="18"/>
  <c r="W649" i="18"/>
  <c r="V649" i="18"/>
  <c r="U649" i="18"/>
  <c r="B649" i="18" s="1"/>
  <c r="T649" i="18"/>
  <c r="W648" i="18"/>
  <c r="V648" i="18"/>
  <c r="U648" i="18"/>
  <c r="B648" i="18" s="1"/>
  <c r="T648" i="18"/>
  <c r="W647" i="18"/>
  <c r="V647" i="18"/>
  <c r="U647" i="18"/>
  <c r="B647" i="18" s="1"/>
  <c r="T647" i="18"/>
  <c r="W646" i="18"/>
  <c r="V646" i="18"/>
  <c r="U646" i="18"/>
  <c r="B646" i="18" s="1"/>
  <c r="T646" i="18"/>
  <c r="W645" i="18"/>
  <c r="V645" i="18"/>
  <c r="U645" i="18"/>
  <c r="B645" i="18" s="1"/>
  <c r="T645" i="18"/>
  <c r="W644" i="18"/>
  <c r="V644" i="18"/>
  <c r="U644" i="18"/>
  <c r="B644" i="18" s="1"/>
  <c r="T644" i="18"/>
  <c r="W643" i="18"/>
  <c r="V643" i="18"/>
  <c r="U643" i="18"/>
  <c r="B643" i="18" s="1"/>
  <c r="T643" i="18"/>
  <c r="W642" i="18"/>
  <c r="V642" i="18"/>
  <c r="U642" i="18"/>
  <c r="B642" i="18" s="1"/>
  <c r="T642" i="18"/>
  <c r="W641" i="18"/>
  <c r="V641" i="18"/>
  <c r="U641" i="18"/>
  <c r="B641" i="18" s="1"/>
  <c r="T641" i="18"/>
  <c r="W640" i="18"/>
  <c r="V640" i="18"/>
  <c r="U640" i="18"/>
  <c r="B640" i="18" s="1"/>
  <c r="T640" i="18"/>
  <c r="W639" i="18"/>
  <c r="V639" i="18"/>
  <c r="U639" i="18"/>
  <c r="B639" i="18" s="1"/>
  <c r="T639" i="18"/>
  <c r="W638" i="18"/>
  <c r="V638" i="18"/>
  <c r="U638" i="18"/>
  <c r="B638" i="18" s="1"/>
  <c r="T638" i="18"/>
  <c r="W637" i="18"/>
  <c r="V637" i="18"/>
  <c r="U637" i="18"/>
  <c r="B637" i="18" s="1"/>
  <c r="T637" i="18"/>
  <c r="W636" i="18"/>
  <c r="V636" i="18"/>
  <c r="U636" i="18"/>
  <c r="B636" i="18" s="1"/>
  <c r="T636" i="18"/>
  <c r="W635" i="18"/>
  <c r="V635" i="18"/>
  <c r="U635" i="18"/>
  <c r="B635" i="18" s="1"/>
  <c r="T635" i="18"/>
  <c r="W634" i="18"/>
  <c r="V634" i="18"/>
  <c r="U634" i="18"/>
  <c r="B634" i="18" s="1"/>
  <c r="T634" i="18"/>
  <c r="W633" i="18"/>
  <c r="V633" i="18"/>
  <c r="U633" i="18"/>
  <c r="B633" i="18" s="1"/>
  <c r="T633" i="18"/>
  <c r="W632" i="18"/>
  <c r="V632" i="18"/>
  <c r="U632" i="18"/>
  <c r="B632" i="18" s="1"/>
  <c r="T632" i="18"/>
  <c r="W631" i="18"/>
  <c r="V631" i="18"/>
  <c r="U631" i="18"/>
  <c r="B631" i="18" s="1"/>
  <c r="T631" i="18"/>
  <c r="W630" i="18"/>
  <c r="V630" i="18"/>
  <c r="U630" i="18"/>
  <c r="B630" i="18" s="1"/>
  <c r="T630" i="18"/>
  <c r="W629" i="18"/>
  <c r="V629" i="18"/>
  <c r="U629" i="18"/>
  <c r="B629" i="18" s="1"/>
  <c r="T629" i="18"/>
  <c r="W628" i="18"/>
  <c r="V628" i="18"/>
  <c r="U628" i="18"/>
  <c r="B628" i="18" s="1"/>
  <c r="T628" i="18"/>
  <c r="W627" i="18"/>
  <c r="V627" i="18"/>
  <c r="U627" i="18"/>
  <c r="B627" i="18" s="1"/>
  <c r="T627" i="18"/>
  <c r="W626" i="18"/>
  <c r="V626" i="18"/>
  <c r="U626" i="18"/>
  <c r="B626" i="18" s="1"/>
  <c r="T626" i="18"/>
  <c r="W625" i="18"/>
  <c r="V625" i="18"/>
  <c r="U625" i="18"/>
  <c r="B625" i="18" s="1"/>
  <c r="T625" i="18"/>
  <c r="W624" i="18"/>
  <c r="V624" i="18"/>
  <c r="U624" i="18"/>
  <c r="B624" i="18" s="1"/>
  <c r="T624" i="18"/>
  <c r="W623" i="18"/>
  <c r="V623" i="18"/>
  <c r="U623" i="18"/>
  <c r="B623" i="18" s="1"/>
  <c r="T623" i="18"/>
  <c r="W622" i="18"/>
  <c r="V622" i="18"/>
  <c r="U622" i="18"/>
  <c r="B622" i="18" s="1"/>
  <c r="T622" i="18"/>
  <c r="W621" i="18"/>
  <c r="V621" i="18"/>
  <c r="U621" i="18"/>
  <c r="B621" i="18" s="1"/>
  <c r="T621" i="18"/>
  <c r="W620" i="18"/>
  <c r="V620" i="18"/>
  <c r="U620" i="18"/>
  <c r="B620" i="18" s="1"/>
  <c r="T620" i="18"/>
  <c r="W619" i="18"/>
  <c r="V619" i="18"/>
  <c r="U619" i="18"/>
  <c r="B619" i="18" s="1"/>
  <c r="T619" i="18"/>
  <c r="W618" i="18"/>
  <c r="V618" i="18"/>
  <c r="U618" i="18"/>
  <c r="B618" i="18" s="1"/>
  <c r="T618" i="18"/>
  <c r="W617" i="18"/>
  <c r="V617" i="18"/>
  <c r="U617" i="18"/>
  <c r="B617" i="18" s="1"/>
  <c r="T617" i="18"/>
  <c r="W616" i="18"/>
  <c r="V616" i="18"/>
  <c r="U616" i="18"/>
  <c r="B616" i="18" s="1"/>
  <c r="T616" i="18"/>
  <c r="W615" i="18"/>
  <c r="V615" i="18"/>
  <c r="U615" i="18"/>
  <c r="B615" i="18" s="1"/>
  <c r="T615" i="18"/>
  <c r="W614" i="18"/>
  <c r="V614" i="18"/>
  <c r="U614" i="18"/>
  <c r="B614" i="18" s="1"/>
  <c r="T614" i="18"/>
  <c r="W613" i="18"/>
  <c r="V613" i="18"/>
  <c r="U613" i="18"/>
  <c r="B613" i="18" s="1"/>
  <c r="T613" i="18"/>
  <c r="W612" i="18"/>
  <c r="V612" i="18"/>
  <c r="U612" i="18"/>
  <c r="B612" i="18" s="1"/>
  <c r="T612" i="18"/>
  <c r="W611" i="18"/>
  <c r="V611" i="18"/>
  <c r="U611" i="18"/>
  <c r="B611" i="18" s="1"/>
  <c r="T611" i="18"/>
  <c r="W610" i="18"/>
  <c r="V610" i="18"/>
  <c r="U610" i="18"/>
  <c r="B610" i="18" s="1"/>
  <c r="T610" i="18"/>
  <c r="W609" i="18"/>
  <c r="V609" i="18"/>
  <c r="U609" i="18"/>
  <c r="B609" i="18" s="1"/>
  <c r="T609" i="18"/>
  <c r="W608" i="18"/>
  <c r="V608" i="18"/>
  <c r="U608" i="18"/>
  <c r="B608" i="18" s="1"/>
  <c r="T608" i="18"/>
  <c r="W607" i="18"/>
  <c r="V607" i="18"/>
  <c r="U607" i="18"/>
  <c r="B607" i="18" s="1"/>
  <c r="T607" i="18"/>
  <c r="W606" i="18"/>
  <c r="V606" i="18"/>
  <c r="U606" i="18"/>
  <c r="B606" i="18" s="1"/>
  <c r="T606" i="18"/>
  <c r="W605" i="18"/>
  <c r="V605" i="18"/>
  <c r="U605" i="18"/>
  <c r="B605" i="18" s="1"/>
  <c r="T605" i="18"/>
  <c r="W604" i="18"/>
  <c r="V604" i="18"/>
  <c r="U604" i="18"/>
  <c r="B604" i="18" s="1"/>
  <c r="T604" i="18"/>
  <c r="W603" i="18"/>
  <c r="V603" i="18"/>
  <c r="U603" i="18"/>
  <c r="B603" i="18" s="1"/>
  <c r="T603" i="18"/>
  <c r="W602" i="18"/>
  <c r="V602" i="18"/>
  <c r="U602" i="18"/>
  <c r="B602" i="18" s="1"/>
  <c r="T602" i="18"/>
  <c r="W601" i="18"/>
  <c r="V601" i="18"/>
  <c r="U601" i="18"/>
  <c r="B601" i="18" s="1"/>
  <c r="T601" i="18"/>
  <c r="W600" i="18"/>
  <c r="V600" i="18"/>
  <c r="U600" i="18"/>
  <c r="B600" i="18" s="1"/>
  <c r="T600" i="18"/>
  <c r="W599" i="18"/>
  <c r="V599" i="18"/>
  <c r="U599" i="18"/>
  <c r="B599" i="18" s="1"/>
  <c r="T599" i="18"/>
  <c r="W598" i="18"/>
  <c r="V598" i="18"/>
  <c r="U598" i="18"/>
  <c r="B598" i="18" s="1"/>
  <c r="T598" i="18"/>
  <c r="W597" i="18"/>
  <c r="V597" i="18"/>
  <c r="U597" i="18"/>
  <c r="B597" i="18" s="1"/>
  <c r="T597" i="18"/>
  <c r="W596" i="18"/>
  <c r="V596" i="18"/>
  <c r="U596" i="18"/>
  <c r="B596" i="18" s="1"/>
  <c r="T596" i="18"/>
  <c r="W595" i="18"/>
  <c r="V595" i="18"/>
  <c r="U595" i="18"/>
  <c r="B595" i="18" s="1"/>
  <c r="T595" i="18"/>
  <c r="W594" i="18"/>
  <c r="V594" i="18"/>
  <c r="U594" i="18"/>
  <c r="B594" i="18" s="1"/>
  <c r="T594" i="18"/>
  <c r="W593" i="18"/>
  <c r="V593" i="18"/>
  <c r="U593" i="18"/>
  <c r="B593" i="18" s="1"/>
  <c r="T593" i="18"/>
  <c r="W592" i="18"/>
  <c r="V592" i="18"/>
  <c r="U592" i="18"/>
  <c r="B592" i="18" s="1"/>
  <c r="T592" i="18"/>
  <c r="W591" i="18"/>
  <c r="V591" i="18"/>
  <c r="U591" i="18"/>
  <c r="B591" i="18" s="1"/>
  <c r="T591" i="18"/>
  <c r="W590" i="18"/>
  <c r="V590" i="18"/>
  <c r="U590" i="18"/>
  <c r="B590" i="18" s="1"/>
  <c r="T590" i="18"/>
  <c r="W589" i="18"/>
  <c r="V589" i="18"/>
  <c r="U589" i="18"/>
  <c r="B589" i="18" s="1"/>
  <c r="T589" i="18"/>
  <c r="W588" i="18"/>
  <c r="V588" i="18"/>
  <c r="U588" i="18"/>
  <c r="B588" i="18" s="1"/>
  <c r="T588" i="18"/>
  <c r="W587" i="18"/>
  <c r="V587" i="18"/>
  <c r="U587" i="18"/>
  <c r="B587" i="18" s="1"/>
  <c r="T587" i="18"/>
  <c r="W586" i="18"/>
  <c r="V586" i="18"/>
  <c r="U586" i="18"/>
  <c r="B586" i="18" s="1"/>
  <c r="T586" i="18"/>
  <c r="W585" i="18"/>
  <c r="V585" i="18"/>
  <c r="U585" i="18"/>
  <c r="B585" i="18" s="1"/>
  <c r="T585" i="18"/>
  <c r="W584" i="18"/>
  <c r="V584" i="18"/>
  <c r="U584" i="18"/>
  <c r="B584" i="18" s="1"/>
  <c r="T584" i="18"/>
  <c r="W583" i="18"/>
  <c r="V583" i="18"/>
  <c r="U583" i="18"/>
  <c r="B583" i="18" s="1"/>
  <c r="T583" i="18"/>
  <c r="W582" i="18"/>
  <c r="V582" i="18"/>
  <c r="U582" i="18"/>
  <c r="B582" i="18" s="1"/>
  <c r="T582" i="18"/>
  <c r="W581" i="18"/>
  <c r="V581" i="18"/>
  <c r="U581" i="18"/>
  <c r="B581" i="18" s="1"/>
  <c r="T581" i="18"/>
  <c r="W580" i="18"/>
  <c r="V580" i="18"/>
  <c r="U580" i="18"/>
  <c r="B580" i="18" s="1"/>
  <c r="T580" i="18"/>
  <c r="W579" i="18"/>
  <c r="V579" i="18"/>
  <c r="U579" i="18"/>
  <c r="B579" i="18" s="1"/>
  <c r="T579" i="18"/>
  <c r="W578" i="18"/>
  <c r="V578" i="18"/>
  <c r="U578" i="18"/>
  <c r="B578" i="18" s="1"/>
  <c r="T578" i="18"/>
  <c r="W577" i="18"/>
  <c r="V577" i="18"/>
  <c r="U577" i="18"/>
  <c r="B577" i="18" s="1"/>
  <c r="T577" i="18"/>
  <c r="W576" i="18"/>
  <c r="V576" i="18"/>
  <c r="U576" i="18"/>
  <c r="B576" i="18" s="1"/>
  <c r="T576" i="18"/>
  <c r="W575" i="18"/>
  <c r="V575" i="18"/>
  <c r="U575" i="18"/>
  <c r="B575" i="18" s="1"/>
  <c r="T575" i="18"/>
  <c r="W574" i="18"/>
  <c r="V574" i="18"/>
  <c r="U574" i="18"/>
  <c r="B574" i="18" s="1"/>
  <c r="T574" i="18"/>
  <c r="W573" i="18"/>
  <c r="V573" i="18"/>
  <c r="U573" i="18"/>
  <c r="B573" i="18" s="1"/>
  <c r="T573" i="18"/>
  <c r="W572" i="18"/>
  <c r="V572" i="18"/>
  <c r="U572" i="18"/>
  <c r="B572" i="18" s="1"/>
  <c r="T572" i="18"/>
  <c r="W571" i="18"/>
  <c r="V571" i="18"/>
  <c r="U571" i="18"/>
  <c r="B571" i="18" s="1"/>
  <c r="T571" i="18"/>
  <c r="W570" i="18"/>
  <c r="V570" i="18"/>
  <c r="U570" i="18"/>
  <c r="B570" i="18" s="1"/>
  <c r="T570" i="18"/>
  <c r="W569" i="18"/>
  <c r="V569" i="18"/>
  <c r="U569" i="18"/>
  <c r="B569" i="18" s="1"/>
  <c r="T569" i="18"/>
  <c r="W568" i="18"/>
  <c r="V568" i="18"/>
  <c r="U568" i="18"/>
  <c r="B568" i="18" s="1"/>
  <c r="T568" i="18"/>
  <c r="W567" i="18"/>
  <c r="V567" i="18"/>
  <c r="U567" i="18"/>
  <c r="B567" i="18" s="1"/>
  <c r="T567" i="18"/>
  <c r="W566" i="18"/>
  <c r="V566" i="18"/>
  <c r="U566" i="18"/>
  <c r="B566" i="18" s="1"/>
  <c r="T566" i="18"/>
  <c r="W565" i="18"/>
  <c r="V565" i="18"/>
  <c r="U565" i="18"/>
  <c r="B565" i="18" s="1"/>
  <c r="T565" i="18"/>
  <c r="W564" i="18"/>
  <c r="V564" i="18"/>
  <c r="U564" i="18"/>
  <c r="B564" i="18" s="1"/>
  <c r="T564" i="18"/>
  <c r="W563" i="18"/>
  <c r="V563" i="18"/>
  <c r="U563" i="18"/>
  <c r="B563" i="18" s="1"/>
  <c r="T563" i="18"/>
  <c r="W562" i="18"/>
  <c r="V562" i="18"/>
  <c r="U562" i="18"/>
  <c r="B562" i="18" s="1"/>
  <c r="T562" i="18"/>
  <c r="W561" i="18"/>
  <c r="V561" i="18"/>
  <c r="U561" i="18"/>
  <c r="B561" i="18" s="1"/>
  <c r="T561" i="18"/>
  <c r="W560" i="18"/>
  <c r="V560" i="18"/>
  <c r="U560" i="18"/>
  <c r="B560" i="18" s="1"/>
  <c r="T560" i="18"/>
  <c r="W559" i="18"/>
  <c r="V559" i="18"/>
  <c r="U559" i="18"/>
  <c r="B559" i="18" s="1"/>
  <c r="T559" i="18"/>
  <c r="W558" i="18"/>
  <c r="V558" i="18"/>
  <c r="U558" i="18"/>
  <c r="B558" i="18" s="1"/>
  <c r="T558" i="18"/>
  <c r="W557" i="18"/>
  <c r="V557" i="18"/>
  <c r="U557" i="18"/>
  <c r="B557" i="18" s="1"/>
  <c r="T557" i="18"/>
  <c r="W556" i="18"/>
  <c r="V556" i="18"/>
  <c r="U556" i="18"/>
  <c r="B556" i="18" s="1"/>
  <c r="T556" i="18"/>
  <c r="W555" i="18"/>
  <c r="V555" i="18"/>
  <c r="U555" i="18"/>
  <c r="B555" i="18" s="1"/>
  <c r="T555" i="18"/>
  <c r="W554" i="18"/>
  <c r="V554" i="18"/>
  <c r="U554" i="18"/>
  <c r="B554" i="18" s="1"/>
  <c r="T554" i="18"/>
  <c r="W553" i="18"/>
  <c r="V553" i="18"/>
  <c r="U553" i="18"/>
  <c r="B553" i="18" s="1"/>
  <c r="T553" i="18"/>
  <c r="W552" i="18"/>
  <c r="V552" i="18"/>
  <c r="U552" i="18"/>
  <c r="B552" i="18" s="1"/>
  <c r="T552" i="18"/>
  <c r="W551" i="18"/>
  <c r="V551" i="18"/>
  <c r="U551" i="18"/>
  <c r="B551" i="18" s="1"/>
  <c r="T551" i="18"/>
  <c r="W550" i="18"/>
  <c r="V550" i="18"/>
  <c r="U550" i="18"/>
  <c r="B550" i="18" s="1"/>
  <c r="T550" i="18"/>
  <c r="W549" i="18"/>
  <c r="V549" i="18"/>
  <c r="U549" i="18"/>
  <c r="B549" i="18" s="1"/>
  <c r="T549" i="18"/>
  <c r="W548" i="18"/>
  <c r="V548" i="18"/>
  <c r="U548" i="18"/>
  <c r="B548" i="18" s="1"/>
  <c r="T548" i="18"/>
  <c r="W547" i="18"/>
  <c r="V547" i="18"/>
  <c r="U547" i="18"/>
  <c r="B547" i="18" s="1"/>
  <c r="T547" i="18"/>
  <c r="W546" i="18"/>
  <c r="V546" i="18"/>
  <c r="U546" i="18"/>
  <c r="B546" i="18" s="1"/>
  <c r="T546" i="18"/>
  <c r="W545" i="18"/>
  <c r="V545" i="18"/>
  <c r="U545" i="18"/>
  <c r="B545" i="18" s="1"/>
  <c r="T545" i="18"/>
  <c r="W544" i="18"/>
  <c r="V544" i="18"/>
  <c r="U544" i="18"/>
  <c r="B544" i="18" s="1"/>
  <c r="T544" i="18"/>
  <c r="W543" i="18"/>
  <c r="V543" i="18"/>
  <c r="U543" i="18"/>
  <c r="B543" i="18" s="1"/>
  <c r="T543" i="18"/>
  <c r="W542" i="18"/>
  <c r="V542" i="18"/>
  <c r="U542" i="18"/>
  <c r="B542" i="18" s="1"/>
  <c r="T542" i="18"/>
  <c r="W541" i="18"/>
  <c r="V541" i="18"/>
  <c r="U541" i="18"/>
  <c r="B541" i="18" s="1"/>
  <c r="T541" i="18"/>
  <c r="W540" i="18"/>
  <c r="V540" i="18"/>
  <c r="U540" i="18"/>
  <c r="B540" i="18" s="1"/>
  <c r="T540" i="18"/>
  <c r="W539" i="18"/>
  <c r="V539" i="18"/>
  <c r="U539" i="18"/>
  <c r="B539" i="18" s="1"/>
  <c r="T539" i="18"/>
  <c r="W538" i="18"/>
  <c r="V538" i="18"/>
  <c r="U538" i="18"/>
  <c r="B538" i="18" s="1"/>
  <c r="T538" i="18"/>
  <c r="W537" i="18"/>
  <c r="V537" i="18"/>
  <c r="U537" i="18"/>
  <c r="B537" i="18" s="1"/>
  <c r="T537" i="18"/>
  <c r="W536" i="18"/>
  <c r="V536" i="18"/>
  <c r="U536" i="18"/>
  <c r="B536" i="18" s="1"/>
  <c r="T536" i="18"/>
  <c r="W535" i="18"/>
  <c r="V535" i="18"/>
  <c r="U535" i="18"/>
  <c r="B535" i="18" s="1"/>
  <c r="T535" i="18"/>
  <c r="W534" i="18"/>
  <c r="V534" i="18"/>
  <c r="U534" i="18"/>
  <c r="B534" i="18" s="1"/>
  <c r="T534" i="18"/>
  <c r="W533" i="18"/>
  <c r="V533" i="18"/>
  <c r="U533" i="18"/>
  <c r="B533" i="18" s="1"/>
  <c r="T533" i="18"/>
  <c r="W532" i="18"/>
  <c r="V532" i="18"/>
  <c r="U532" i="18"/>
  <c r="B532" i="18" s="1"/>
  <c r="T532" i="18"/>
  <c r="W531" i="18"/>
  <c r="V531" i="18"/>
  <c r="U531" i="18"/>
  <c r="B531" i="18" s="1"/>
  <c r="T531" i="18"/>
  <c r="W530" i="18"/>
  <c r="V530" i="18"/>
  <c r="U530" i="18"/>
  <c r="B530" i="18" s="1"/>
  <c r="T530" i="18"/>
  <c r="W529" i="18"/>
  <c r="V529" i="18"/>
  <c r="U529" i="18"/>
  <c r="B529" i="18" s="1"/>
  <c r="T529" i="18"/>
  <c r="W528" i="18"/>
  <c r="V528" i="18"/>
  <c r="U528" i="18"/>
  <c r="B528" i="18" s="1"/>
  <c r="T528" i="18"/>
  <c r="W527" i="18"/>
  <c r="V527" i="18"/>
  <c r="U527" i="18"/>
  <c r="B527" i="18" s="1"/>
  <c r="T527" i="18"/>
  <c r="W526" i="18"/>
  <c r="V526" i="18"/>
  <c r="U526" i="18"/>
  <c r="B526" i="18" s="1"/>
  <c r="T526" i="18"/>
  <c r="W525" i="18"/>
  <c r="V525" i="18"/>
  <c r="U525" i="18"/>
  <c r="B525" i="18" s="1"/>
  <c r="T525" i="18"/>
  <c r="W524" i="18"/>
  <c r="V524" i="18"/>
  <c r="U524" i="18"/>
  <c r="B524" i="18" s="1"/>
  <c r="T524" i="18"/>
  <c r="W523" i="18"/>
  <c r="V523" i="18"/>
  <c r="U523" i="18"/>
  <c r="B523" i="18" s="1"/>
  <c r="T523" i="18"/>
  <c r="W522" i="18"/>
  <c r="V522" i="18"/>
  <c r="U522" i="18"/>
  <c r="B522" i="18" s="1"/>
  <c r="T522" i="18"/>
  <c r="W521" i="18"/>
  <c r="V521" i="18"/>
  <c r="U521" i="18"/>
  <c r="B521" i="18" s="1"/>
  <c r="T521" i="18"/>
  <c r="W520" i="18"/>
  <c r="V520" i="18"/>
  <c r="U520" i="18"/>
  <c r="B520" i="18" s="1"/>
  <c r="T520" i="18"/>
  <c r="W519" i="18"/>
  <c r="V519" i="18"/>
  <c r="U519" i="18"/>
  <c r="B519" i="18" s="1"/>
  <c r="T519" i="18"/>
  <c r="W518" i="18"/>
  <c r="V518" i="18"/>
  <c r="U518" i="18"/>
  <c r="B518" i="18" s="1"/>
  <c r="T518" i="18"/>
  <c r="W517" i="18"/>
  <c r="V517" i="18"/>
  <c r="U517" i="18"/>
  <c r="B517" i="18" s="1"/>
  <c r="T517" i="18"/>
  <c r="W516" i="18"/>
  <c r="V516" i="18"/>
  <c r="U516" i="18"/>
  <c r="B516" i="18" s="1"/>
  <c r="T516" i="18"/>
  <c r="W515" i="18"/>
  <c r="V515" i="18"/>
  <c r="U515" i="18"/>
  <c r="B515" i="18" s="1"/>
  <c r="T515" i="18"/>
  <c r="W514" i="18"/>
  <c r="V514" i="18"/>
  <c r="U514" i="18"/>
  <c r="B514" i="18" s="1"/>
  <c r="T514" i="18"/>
  <c r="W513" i="18"/>
  <c r="V513" i="18"/>
  <c r="U513" i="18"/>
  <c r="B513" i="18" s="1"/>
  <c r="T513" i="18"/>
  <c r="W512" i="18"/>
  <c r="V512" i="18"/>
  <c r="U512" i="18"/>
  <c r="B512" i="18" s="1"/>
  <c r="T512" i="18"/>
  <c r="W511" i="18"/>
  <c r="V511" i="18"/>
  <c r="U511" i="18"/>
  <c r="B511" i="18" s="1"/>
  <c r="T511" i="18"/>
  <c r="W510" i="18"/>
  <c r="V510" i="18"/>
  <c r="U510" i="18"/>
  <c r="B510" i="18" s="1"/>
  <c r="T510" i="18"/>
  <c r="W509" i="18"/>
  <c r="V509" i="18"/>
  <c r="U509" i="18"/>
  <c r="B509" i="18" s="1"/>
  <c r="T509" i="18"/>
  <c r="W508" i="18"/>
  <c r="V508" i="18"/>
  <c r="U508" i="18"/>
  <c r="B508" i="18" s="1"/>
  <c r="T508" i="18"/>
  <c r="W507" i="18"/>
  <c r="V507" i="18"/>
  <c r="U507" i="18"/>
  <c r="B507" i="18" s="1"/>
  <c r="T507" i="18"/>
  <c r="W506" i="18"/>
  <c r="V506" i="18"/>
  <c r="U506" i="18"/>
  <c r="B506" i="18" s="1"/>
  <c r="T506" i="18"/>
  <c r="W505" i="18"/>
  <c r="V505" i="18"/>
  <c r="U505" i="18"/>
  <c r="B505" i="18" s="1"/>
  <c r="T505" i="18"/>
  <c r="W504" i="18"/>
  <c r="V504" i="18"/>
  <c r="U504" i="18"/>
  <c r="B504" i="18" s="1"/>
  <c r="T504" i="18"/>
  <c r="W503" i="18"/>
  <c r="V503" i="18"/>
  <c r="U503" i="18"/>
  <c r="B503" i="18" s="1"/>
  <c r="T503" i="18"/>
  <c r="W502" i="18"/>
  <c r="V502" i="18"/>
  <c r="U502" i="18"/>
  <c r="B502" i="18" s="1"/>
  <c r="T502" i="18"/>
  <c r="W501" i="18"/>
  <c r="V501" i="18"/>
  <c r="U501" i="18"/>
  <c r="B501" i="18" s="1"/>
  <c r="T501" i="18"/>
  <c r="W500" i="18"/>
  <c r="V500" i="18"/>
  <c r="U500" i="18"/>
  <c r="B500" i="18" s="1"/>
  <c r="T500" i="18"/>
  <c r="W499" i="18"/>
  <c r="V499" i="18"/>
  <c r="U499" i="18"/>
  <c r="B499" i="18" s="1"/>
  <c r="T499" i="18"/>
  <c r="W498" i="18"/>
  <c r="V498" i="18"/>
  <c r="U498" i="18"/>
  <c r="B498" i="18" s="1"/>
  <c r="T498" i="18"/>
  <c r="W497" i="18"/>
  <c r="V497" i="18"/>
  <c r="U497" i="18"/>
  <c r="B497" i="18" s="1"/>
  <c r="T497" i="18"/>
  <c r="W496" i="18"/>
  <c r="V496" i="18"/>
  <c r="U496" i="18"/>
  <c r="B496" i="18" s="1"/>
  <c r="T496" i="18"/>
  <c r="W495" i="18"/>
  <c r="V495" i="18"/>
  <c r="U495" i="18"/>
  <c r="B495" i="18" s="1"/>
  <c r="T495" i="18"/>
  <c r="W494" i="18"/>
  <c r="V494" i="18"/>
  <c r="U494" i="18"/>
  <c r="B494" i="18" s="1"/>
  <c r="T494" i="18"/>
  <c r="W493" i="18"/>
  <c r="V493" i="18"/>
  <c r="U493" i="18"/>
  <c r="B493" i="18" s="1"/>
  <c r="T493" i="18"/>
  <c r="W492" i="18"/>
  <c r="V492" i="18"/>
  <c r="U492" i="18"/>
  <c r="B492" i="18" s="1"/>
  <c r="T492" i="18"/>
  <c r="W491" i="18"/>
  <c r="V491" i="18"/>
  <c r="U491" i="18"/>
  <c r="B491" i="18" s="1"/>
  <c r="T491" i="18"/>
  <c r="W490" i="18"/>
  <c r="V490" i="18"/>
  <c r="U490" i="18"/>
  <c r="B490" i="18" s="1"/>
  <c r="T490" i="18"/>
  <c r="W489" i="18"/>
  <c r="V489" i="18"/>
  <c r="U489" i="18"/>
  <c r="B489" i="18" s="1"/>
  <c r="T489" i="18"/>
  <c r="W488" i="18"/>
  <c r="V488" i="18"/>
  <c r="U488" i="18"/>
  <c r="B488" i="18" s="1"/>
  <c r="T488" i="18"/>
  <c r="W487" i="18"/>
  <c r="V487" i="18"/>
  <c r="U487" i="18"/>
  <c r="B487" i="18" s="1"/>
  <c r="T487" i="18"/>
  <c r="W486" i="18"/>
  <c r="V486" i="18"/>
  <c r="U486" i="18"/>
  <c r="B486" i="18" s="1"/>
  <c r="T486" i="18"/>
  <c r="W485" i="18"/>
  <c r="V485" i="18"/>
  <c r="U485" i="18"/>
  <c r="B485" i="18" s="1"/>
  <c r="T485" i="18"/>
  <c r="W484" i="18"/>
  <c r="V484" i="18"/>
  <c r="U484" i="18"/>
  <c r="B484" i="18" s="1"/>
  <c r="T484" i="18"/>
  <c r="W483" i="18"/>
  <c r="V483" i="18"/>
  <c r="U483" i="18"/>
  <c r="B483" i="18" s="1"/>
  <c r="T483" i="18"/>
  <c r="W482" i="18"/>
  <c r="V482" i="18"/>
  <c r="U482" i="18"/>
  <c r="B482" i="18" s="1"/>
  <c r="T482" i="18"/>
  <c r="W481" i="18"/>
  <c r="V481" i="18"/>
  <c r="U481" i="18"/>
  <c r="B481" i="18" s="1"/>
  <c r="T481" i="18"/>
  <c r="W480" i="18"/>
  <c r="V480" i="18"/>
  <c r="U480" i="18"/>
  <c r="B480" i="18" s="1"/>
  <c r="T480" i="18"/>
  <c r="W479" i="18"/>
  <c r="V479" i="18"/>
  <c r="U479" i="18"/>
  <c r="B479" i="18" s="1"/>
  <c r="T479" i="18"/>
  <c r="W478" i="18"/>
  <c r="V478" i="18"/>
  <c r="U478" i="18"/>
  <c r="B478" i="18" s="1"/>
  <c r="T478" i="18"/>
  <c r="W477" i="18"/>
  <c r="V477" i="18"/>
  <c r="U477" i="18"/>
  <c r="B477" i="18" s="1"/>
  <c r="T477" i="18"/>
  <c r="W476" i="18"/>
  <c r="V476" i="18"/>
  <c r="U476" i="18"/>
  <c r="B476" i="18" s="1"/>
  <c r="T476" i="18"/>
  <c r="W475" i="18"/>
  <c r="V475" i="18"/>
  <c r="U475" i="18"/>
  <c r="B475" i="18" s="1"/>
  <c r="T475" i="18"/>
  <c r="W474" i="18"/>
  <c r="V474" i="18"/>
  <c r="U474" i="18"/>
  <c r="B474" i="18" s="1"/>
  <c r="T474" i="18"/>
  <c r="W473" i="18"/>
  <c r="V473" i="18"/>
  <c r="U473" i="18"/>
  <c r="B473" i="18" s="1"/>
  <c r="T473" i="18"/>
  <c r="W472" i="18"/>
  <c r="V472" i="18"/>
  <c r="U472" i="18"/>
  <c r="B472" i="18" s="1"/>
  <c r="T472" i="18"/>
  <c r="W471" i="18"/>
  <c r="V471" i="18"/>
  <c r="U471" i="18"/>
  <c r="B471" i="18" s="1"/>
  <c r="T471" i="18"/>
  <c r="W470" i="18"/>
  <c r="V470" i="18"/>
  <c r="U470" i="18"/>
  <c r="B470" i="18" s="1"/>
  <c r="T470" i="18"/>
  <c r="W469" i="18"/>
  <c r="V469" i="18"/>
  <c r="U469" i="18"/>
  <c r="B469" i="18" s="1"/>
  <c r="T469" i="18"/>
  <c r="W468" i="18"/>
  <c r="V468" i="18"/>
  <c r="U468" i="18"/>
  <c r="B468" i="18" s="1"/>
  <c r="T468" i="18"/>
  <c r="W467" i="18"/>
  <c r="V467" i="18"/>
  <c r="U467" i="18"/>
  <c r="B467" i="18" s="1"/>
  <c r="T467" i="18"/>
  <c r="W466" i="18"/>
  <c r="V466" i="18"/>
  <c r="U466" i="18"/>
  <c r="B466" i="18" s="1"/>
  <c r="T466" i="18"/>
  <c r="W465" i="18"/>
  <c r="V465" i="18"/>
  <c r="U465" i="18"/>
  <c r="B465" i="18" s="1"/>
  <c r="T465" i="18"/>
  <c r="W464" i="18"/>
  <c r="V464" i="18"/>
  <c r="U464" i="18"/>
  <c r="B464" i="18" s="1"/>
  <c r="T464" i="18"/>
  <c r="W463" i="18"/>
  <c r="V463" i="18"/>
  <c r="U463" i="18"/>
  <c r="B463" i="18" s="1"/>
  <c r="T463" i="18"/>
  <c r="W462" i="18"/>
  <c r="V462" i="18"/>
  <c r="U462" i="18"/>
  <c r="B462" i="18" s="1"/>
  <c r="T462" i="18"/>
  <c r="W461" i="18"/>
  <c r="V461" i="18"/>
  <c r="U461" i="18"/>
  <c r="B461" i="18" s="1"/>
  <c r="T461" i="18"/>
  <c r="W460" i="18"/>
  <c r="V460" i="18"/>
  <c r="U460" i="18"/>
  <c r="B460" i="18" s="1"/>
  <c r="T460" i="18"/>
  <c r="W459" i="18"/>
  <c r="V459" i="18"/>
  <c r="U459" i="18"/>
  <c r="B459" i="18" s="1"/>
  <c r="T459" i="18"/>
  <c r="W458" i="18"/>
  <c r="V458" i="18"/>
  <c r="U458" i="18"/>
  <c r="B458" i="18" s="1"/>
  <c r="T458" i="18"/>
  <c r="W457" i="18"/>
  <c r="V457" i="18"/>
  <c r="U457" i="18"/>
  <c r="B457" i="18" s="1"/>
  <c r="T457" i="18"/>
  <c r="W456" i="18"/>
  <c r="V456" i="18"/>
  <c r="U456" i="18"/>
  <c r="B456" i="18" s="1"/>
  <c r="T456" i="18"/>
  <c r="W455" i="18"/>
  <c r="V455" i="18"/>
  <c r="U455" i="18"/>
  <c r="B455" i="18" s="1"/>
  <c r="T455" i="18"/>
  <c r="W454" i="18"/>
  <c r="V454" i="18"/>
  <c r="U454" i="18"/>
  <c r="B454" i="18" s="1"/>
  <c r="T454" i="18"/>
  <c r="W453" i="18"/>
  <c r="V453" i="18"/>
  <c r="U453" i="18"/>
  <c r="B453" i="18" s="1"/>
  <c r="T453" i="18"/>
  <c r="W452" i="18"/>
  <c r="V452" i="18"/>
  <c r="U452" i="18"/>
  <c r="B452" i="18" s="1"/>
  <c r="T452" i="18"/>
  <c r="W451" i="18"/>
  <c r="V451" i="18"/>
  <c r="U451" i="18"/>
  <c r="B451" i="18" s="1"/>
  <c r="T451" i="18"/>
  <c r="W450" i="18"/>
  <c r="V450" i="18"/>
  <c r="U450" i="18"/>
  <c r="B450" i="18" s="1"/>
  <c r="T450" i="18"/>
  <c r="W449" i="18"/>
  <c r="V449" i="18"/>
  <c r="U449" i="18"/>
  <c r="B449" i="18" s="1"/>
  <c r="T449" i="18"/>
  <c r="W448" i="18"/>
  <c r="V448" i="18"/>
  <c r="U448" i="18"/>
  <c r="B448" i="18" s="1"/>
  <c r="T448" i="18"/>
  <c r="W447" i="18"/>
  <c r="V447" i="18"/>
  <c r="U447" i="18"/>
  <c r="B447" i="18" s="1"/>
  <c r="T447" i="18"/>
  <c r="W446" i="18"/>
  <c r="V446" i="18"/>
  <c r="U446" i="18"/>
  <c r="B446" i="18" s="1"/>
  <c r="T446" i="18"/>
  <c r="W445" i="18"/>
  <c r="V445" i="18"/>
  <c r="U445" i="18"/>
  <c r="B445" i="18" s="1"/>
  <c r="T445" i="18"/>
  <c r="W444" i="18"/>
  <c r="V444" i="18"/>
  <c r="U444" i="18"/>
  <c r="B444" i="18" s="1"/>
  <c r="T444" i="18"/>
  <c r="W443" i="18"/>
  <c r="V443" i="18"/>
  <c r="U443" i="18"/>
  <c r="B443" i="18" s="1"/>
  <c r="T443" i="18"/>
  <c r="W442" i="18"/>
  <c r="V442" i="18"/>
  <c r="U442" i="18"/>
  <c r="B442" i="18" s="1"/>
  <c r="T442" i="18"/>
  <c r="W441" i="18"/>
  <c r="V441" i="18"/>
  <c r="U441" i="18"/>
  <c r="B441" i="18" s="1"/>
  <c r="T441" i="18"/>
  <c r="W440" i="18"/>
  <c r="V440" i="18"/>
  <c r="U440" i="18"/>
  <c r="B440" i="18" s="1"/>
  <c r="T440" i="18"/>
  <c r="W439" i="18"/>
  <c r="V439" i="18"/>
  <c r="U439" i="18"/>
  <c r="B439" i="18" s="1"/>
  <c r="T439" i="18"/>
  <c r="W438" i="18"/>
  <c r="V438" i="18"/>
  <c r="U438" i="18"/>
  <c r="B438" i="18" s="1"/>
  <c r="T438" i="18"/>
  <c r="W437" i="18"/>
  <c r="V437" i="18"/>
  <c r="U437" i="18"/>
  <c r="B437" i="18" s="1"/>
  <c r="T437" i="18"/>
  <c r="W436" i="18"/>
  <c r="V436" i="18"/>
  <c r="U436" i="18"/>
  <c r="B436" i="18" s="1"/>
  <c r="T436" i="18"/>
  <c r="W435" i="18"/>
  <c r="V435" i="18"/>
  <c r="U435" i="18"/>
  <c r="B435" i="18" s="1"/>
  <c r="T435" i="18"/>
  <c r="W434" i="18"/>
  <c r="V434" i="18"/>
  <c r="U434" i="18"/>
  <c r="B434" i="18" s="1"/>
  <c r="T434" i="18"/>
  <c r="W433" i="18"/>
  <c r="V433" i="18"/>
  <c r="U433" i="18"/>
  <c r="B433" i="18" s="1"/>
  <c r="T433" i="18"/>
  <c r="W432" i="18"/>
  <c r="V432" i="18"/>
  <c r="U432" i="18"/>
  <c r="B432" i="18" s="1"/>
  <c r="T432" i="18"/>
  <c r="W431" i="18"/>
  <c r="V431" i="18"/>
  <c r="U431" i="18"/>
  <c r="B431" i="18" s="1"/>
  <c r="T431" i="18"/>
  <c r="W430" i="18"/>
  <c r="V430" i="18"/>
  <c r="U430" i="18"/>
  <c r="B430" i="18" s="1"/>
  <c r="T430" i="18"/>
  <c r="W429" i="18"/>
  <c r="V429" i="18"/>
  <c r="U429" i="18"/>
  <c r="B429" i="18" s="1"/>
  <c r="T429" i="18"/>
  <c r="W428" i="18"/>
  <c r="V428" i="18"/>
  <c r="U428" i="18"/>
  <c r="B428" i="18" s="1"/>
  <c r="T428" i="18"/>
  <c r="W427" i="18"/>
  <c r="V427" i="18"/>
  <c r="U427" i="18"/>
  <c r="B427" i="18" s="1"/>
  <c r="T427" i="18"/>
  <c r="W426" i="18"/>
  <c r="V426" i="18"/>
  <c r="U426" i="18"/>
  <c r="B426" i="18" s="1"/>
  <c r="T426" i="18"/>
  <c r="W425" i="18"/>
  <c r="V425" i="18"/>
  <c r="U425" i="18"/>
  <c r="B425" i="18" s="1"/>
  <c r="T425" i="18"/>
  <c r="W424" i="18"/>
  <c r="V424" i="18"/>
  <c r="U424" i="18"/>
  <c r="B424" i="18" s="1"/>
  <c r="T424" i="18"/>
  <c r="W423" i="18"/>
  <c r="V423" i="18"/>
  <c r="U423" i="18"/>
  <c r="B423" i="18" s="1"/>
  <c r="T423" i="18"/>
  <c r="W422" i="18"/>
  <c r="V422" i="18"/>
  <c r="U422" i="18"/>
  <c r="B422" i="18" s="1"/>
  <c r="T422" i="18"/>
  <c r="W421" i="18"/>
  <c r="V421" i="18"/>
  <c r="U421" i="18"/>
  <c r="B421" i="18" s="1"/>
  <c r="T421" i="18"/>
  <c r="W420" i="18"/>
  <c r="V420" i="18"/>
  <c r="U420" i="18"/>
  <c r="B420" i="18" s="1"/>
  <c r="T420" i="18"/>
  <c r="W419" i="18"/>
  <c r="V419" i="18"/>
  <c r="U419" i="18"/>
  <c r="B419" i="18" s="1"/>
  <c r="T419" i="18"/>
  <c r="W418" i="18"/>
  <c r="V418" i="18"/>
  <c r="U418" i="18"/>
  <c r="B418" i="18" s="1"/>
  <c r="T418" i="18"/>
  <c r="W417" i="18"/>
  <c r="V417" i="18"/>
  <c r="U417" i="18"/>
  <c r="B417" i="18" s="1"/>
  <c r="T417" i="18"/>
  <c r="W416" i="18"/>
  <c r="V416" i="18"/>
  <c r="U416" i="18"/>
  <c r="B416" i="18" s="1"/>
  <c r="T416" i="18"/>
  <c r="W415" i="18"/>
  <c r="V415" i="18"/>
  <c r="U415" i="18"/>
  <c r="B415" i="18" s="1"/>
  <c r="T415" i="18"/>
  <c r="W414" i="18"/>
  <c r="V414" i="18"/>
  <c r="U414" i="18"/>
  <c r="B414" i="18" s="1"/>
  <c r="T414" i="18"/>
  <c r="W413" i="18"/>
  <c r="V413" i="18"/>
  <c r="U413" i="18"/>
  <c r="B413" i="18" s="1"/>
  <c r="T413" i="18"/>
  <c r="W412" i="18"/>
  <c r="V412" i="18"/>
  <c r="U412" i="18"/>
  <c r="B412" i="18" s="1"/>
  <c r="T412" i="18"/>
  <c r="W411" i="18"/>
  <c r="V411" i="18"/>
  <c r="U411" i="18"/>
  <c r="B411" i="18" s="1"/>
  <c r="T411" i="18"/>
  <c r="W410" i="18"/>
  <c r="V410" i="18"/>
  <c r="U410" i="18"/>
  <c r="B410" i="18" s="1"/>
  <c r="T410" i="18"/>
  <c r="W409" i="18"/>
  <c r="V409" i="18"/>
  <c r="U409" i="18"/>
  <c r="B409" i="18" s="1"/>
  <c r="T409" i="18"/>
  <c r="W408" i="18"/>
  <c r="V408" i="18"/>
  <c r="U408" i="18"/>
  <c r="B408" i="18" s="1"/>
  <c r="T408" i="18"/>
  <c r="W407" i="18"/>
  <c r="V407" i="18"/>
  <c r="U407" i="18"/>
  <c r="B407" i="18" s="1"/>
  <c r="T407" i="18"/>
  <c r="W406" i="18"/>
  <c r="V406" i="18"/>
  <c r="U406" i="18"/>
  <c r="B406" i="18" s="1"/>
  <c r="T406" i="18"/>
  <c r="W405" i="18"/>
  <c r="V405" i="18"/>
  <c r="U405" i="18"/>
  <c r="B405" i="18" s="1"/>
  <c r="T405" i="18"/>
  <c r="W404" i="18"/>
  <c r="V404" i="18"/>
  <c r="U404" i="18"/>
  <c r="B404" i="18" s="1"/>
  <c r="T404" i="18"/>
  <c r="W403" i="18"/>
  <c r="V403" i="18"/>
  <c r="U403" i="18"/>
  <c r="B403" i="18" s="1"/>
  <c r="T403" i="18"/>
  <c r="W402" i="18"/>
  <c r="V402" i="18"/>
  <c r="U402" i="18"/>
  <c r="B402" i="18" s="1"/>
  <c r="T402" i="18"/>
  <c r="W401" i="18"/>
  <c r="V401" i="18"/>
  <c r="U401" i="18"/>
  <c r="B401" i="18" s="1"/>
  <c r="T401" i="18"/>
  <c r="W400" i="18"/>
  <c r="V400" i="18"/>
  <c r="U400" i="18"/>
  <c r="B400" i="18" s="1"/>
  <c r="T400" i="18"/>
  <c r="W399" i="18"/>
  <c r="V399" i="18"/>
  <c r="U399" i="18"/>
  <c r="B399" i="18" s="1"/>
  <c r="T399" i="18"/>
  <c r="W398" i="18"/>
  <c r="V398" i="18"/>
  <c r="U398" i="18"/>
  <c r="B398" i="18" s="1"/>
  <c r="T398" i="18"/>
  <c r="W397" i="18"/>
  <c r="V397" i="18"/>
  <c r="U397" i="18"/>
  <c r="B397" i="18" s="1"/>
  <c r="T397" i="18"/>
  <c r="W396" i="18"/>
  <c r="V396" i="18"/>
  <c r="U396" i="18"/>
  <c r="B396" i="18" s="1"/>
  <c r="T396" i="18"/>
  <c r="W395" i="18"/>
  <c r="V395" i="18"/>
  <c r="U395" i="18"/>
  <c r="B395" i="18" s="1"/>
  <c r="T395" i="18"/>
  <c r="W394" i="18"/>
  <c r="V394" i="18"/>
  <c r="U394" i="18"/>
  <c r="B394" i="18" s="1"/>
  <c r="T394" i="18"/>
  <c r="W393" i="18"/>
  <c r="V393" i="18"/>
  <c r="U393" i="18"/>
  <c r="B393" i="18" s="1"/>
  <c r="T393" i="18"/>
  <c r="W392" i="18"/>
  <c r="V392" i="18"/>
  <c r="U392" i="18"/>
  <c r="B392" i="18" s="1"/>
  <c r="T392" i="18"/>
  <c r="W391" i="18"/>
  <c r="V391" i="18"/>
  <c r="U391" i="18"/>
  <c r="B391" i="18" s="1"/>
  <c r="T391" i="18"/>
  <c r="W390" i="18"/>
  <c r="V390" i="18"/>
  <c r="U390" i="18"/>
  <c r="B390" i="18" s="1"/>
  <c r="T390" i="18"/>
  <c r="W389" i="18"/>
  <c r="V389" i="18"/>
  <c r="U389" i="18"/>
  <c r="B389" i="18" s="1"/>
  <c r="T389" i="18"/>
  <c r="W388" i="18"/>
  <c r="V388" i="18"/>
  <c r="U388" i="18"/>
  <c r="B388" i="18" s="1"/>
  <c r="T388" i="18"/>
  <c r="W387" i="18"/>
  <c r="V387" i="18"/>
  <c r="U387" i="18"/>
  <c r="B387" i="18" s="1"/>
  <c r="T387" i="18"/>
  <c r="W386" i="18"/>
  <c r="V386" i="18"/>
  <c r="U386" i="18"/>
  <c r="B386" i="18" s="1"/>
  <c r="T386" i="18"/>
  <c r="W385" i="18"/>
  <c r="V385" i="18"/>
  <c r="U385" i="18"/>
  <c r="B385" i="18" s="1"/>
  <c r="T385" i="18"/>
  <c r="W384" i="18"/>
  <c r="V384" i="18"/>
  <c r="U384" i="18"/>
  <c r="B384" i="18" s="1"/>
  <c r="T384" i="18"/>
  <c r="W383" i="18"/>
  <c r="V383" i="18"/>
  <c r="U383" i="18"/>
  <c r="B383" i="18" s="1"/>
  <c r="T383" i="18"/>
  <c r="W382" i="18"/>
  <c r="V382" i="18"/>
  <c r="U382" i="18"/>
  <c r="B382" i="18" s="1"/>
  <c r="T382" i="18"/>
  <c r="W381" i="18"/>
  <c r="V381" i="18"/>
  <c r="U381" i="18"/>
  <c r="B381" i="18" s="1"/>
  <c r="T381" i="18"/>
  <c r="W380" i="18"/>
  <c r="V380" i="18"/>
  <c r="U380" i="18"/>
  <c r="B380" i="18" s="1"/>
  <c r="T380" i="18"/>
  <c r="W379" i="18"/>
  <c r="V379" i="18"/>
  <c r="U379" i="18"/>
  <c r="B379" i="18" s="1"/>
  <c r="T379" i="18"/>
  <c r="W378" i="18"/>
  <c r="V378" i="18"/>
  <c r="U378" i="18"/>
  <c r="B378" i="18" s="1"/>
  <c r="T378" i="18"/>
  <c r="W377" i="18"/>
  <c r="V377" i="18"/>
  <c r="U377" i="18"/>
  <c r="B377" i="18" s="1"/>
  <c r="T377" i="18"/>
  <c r="W376" i="18"/>
  <c r="V376" i="18"/>
  <c r="U376" i="18"/>
  <c r="B376" i="18" s="1"/>
  <c r="T376" i="18"/>
  <c r="W375" i="18"/>
  <c r="V375" i="18"/>
  <c r="U375" i="18"/>
  <c r="B375" i="18" s="1"/>
  <c r="T375" i="18"/>
  <c r="W374" i="18"/>
  <c r="V374" i="18"/>
  <c r="U374" i="18"/>
  <c r="B374" i="18" s="1"/>
  <c r="T374" i="18"/>
  <c r="W373" i="18"/>
  <c r="V373" i="18"/>
  <c r="U373" i="18"/>
  <c r="B373" i="18" s="1"/>
  <c r="T373" i="18"/>
  <c r="W372" i="18"/>
  <c r="V372" i="18"/>
  <c r="U372" i="18"/>
  <c r="B372" i="18" s="1"/>
  <c r="T372" i="18"/>
  <c r="W371" i="18"/>
  <c r="V371" i="18"/>
  <c r="U371" i="18"/>
  <c r="B371" i="18" s="1"/>
  <c r="T371" i="18"/>
  <c r="W370" i="18"/>
  <c r="V370" i="18"/>
  <c r="U370" i="18"/>
  <c r="B370" i="18" s="1"/>
  <c r="T370" i="18"/>
  <c r="W369" i="18"/>
  <c r="V369" i="18"/>
  <c r="U369" i="18"/>
  <c r="B369" i="18" s="1"/>
  <c r="T369" i="18"/>
  <c r="W368" i="18"/>
  <c r="V368" i="18"/>
  <c r="U368" i="18"/>
  <c r="B368" i="18" s="1"/>
  <c r="T368" i="18"/>
  <c r="W367" i="18"/>
  <c r="V367" i="18"/>
  <c r="U367" i="18"/>
  <c r="B367" i="18" s="1"/>
  <c r="T367" i="18"/>
  <c r="W366" i="18"/>
  <c r="V366" i="18"/>
  <c r="U366" i="18"/>
  <c r="B366" i="18" s="1"/>
  <c r="T366" i="18"/>
  <c r="W365" i="18"/>
  <c r="V365" i="18"/>
  <c r="U365" i="18"/>
  <c r="B365" i="18" s="1"/>
  <c r="T365" i="18"/>
  <c r="W364" i="18"/>
  <c r="V364" i="18"/>
  <c r="U364" i="18"/>
  <c r="B364" i="18" s="1"/>
  <c r="T364" i="18"/>
  <c r="W363" i="18"/>
  <c r="V363" i="18"/>
  <c r="U363" i="18"/>
  <c r="B363" i="18" s="1"/>
  <c r="T363" i="18"/>
  <c r="W362" i="18"/>
  <c r="V362" i="18"/>
  <c r="U362" i="18"/>
  <c r="B362" i="18" s="1"/>
  <c r="T362" i="18"/>
  <c r="W361" i="18"/>
  <c r="V361" i="18"/>
  <c r="U361" i="18"/>
  <c r="B361" i="18" s="1"/>
  <c r="T361" i="18"/>
  <c r="W360" i="18"/>
  <c r="V360" i="18"/>
  <c r="U360" i="18"/>
  <c r="B360" i="18" s="1"/>
  <c r="T360" i="18"/>
  <c r="W359" i="18"/>
  <c r="V359" i="18"/>
  <c r="U359" i="18"/>
  <c r="B359" i="18" s="1"/>
  <c r="T359" i="18"/>
  <c r="W358" i="18"/>
  <c r="V358" i="18"/>
  <c r="U358" i="18"/>
  <c r="B358" i="18" s="1"/>
  <c r="T358" i="18"/>
  <c r="W357" i="18"/>
  <c r="V357" i="18"/>
  <c r="U357" i="18"/>
  <c r="B357" i="18" s="1"/>
  <c r="T357" i="18"/>
  <c r="W356" i="18"/>
  <c r="V356" i="18"/>
  <c r="U356" i="18"/>
  <c r="B356" i="18" s="1"/>
  <c r="T356" i="18"/>
  <c r="W355" i="18"/>
  <c r="V355" i="18"/>
  <c r="U355" i="18"/>
  <c r="B355" i="18" s="1"/>
  <c r="T355" i="18"/>
  <c r="W354" i="18"/>
  <c r="V354" i="18"/>
  <c r="U354" i="18"/>
  <c r="B354" i="18" s="1"/>
  <c r="T354" i="18"/>
  <c r="W353" i="18"/>
  <c r="V353" i="18"/>
  <c r="U353" i="18"/>
  <c r="B353" i="18" s="1"/>
  <c r="T353" i="18"/>
  <c r="W352" i="18"/>
  <c r="V352" i="18"/>
  <c r="U352" i="18"/>
  <c r="B352" i="18" s="1"/>
  <c r="T352" i="18"/>
  <c r="W351" i="18"/>
  <c r="V351" i="18"/>
  <c r="U351" i="18"/>
  <c r="B351" i="18" s="1"/>
  <c r="T351" i="18"/>
  <c r="W350" i="18"/>
  <c r="V350" i="18"/>
  <c r="U350" i="18"/>
  <c r="B350" i="18" s="1"/>
  <c r="T350" i="18"/>
  <c r="W349" i="18"/>
  <c r="V349" i="18"/>
  <c r="U349" i="18"/>
  <c r="B349" i="18" s="1"/>
  <c r="T349" i="18"/>
  <c r="W348" i="18"/>
  <c r="V348" i="18"/>
  <c r="U348" i="18"/>
  <c r="B348" i="18" s="1"/>
  <c r="T348" i="18"/>
  <c r="W347" i="18"/>
  <c r="V347" i="18"/>
  <c r="U347" i="18"/>
  <c r="B347" i="18" s="1"/>
  <c r="T347" i="18"/>
  <c r="W346" i="18"/>
  <c r="V346" i="18"/>
  <c r="U346" i="18"/>
  <c r="B346" i="18" s="1"/>
  <c r="T346" i="18"/>
  <c r="W345" i="18"/>
  <c r="V345" i="18"/>
  <c r="U345" i="18"/>
  <c r="B345" i="18" s="1"/>
  <c r="T345" i="18"/>
  <c r="W344" i="18"/>
  <c r="V344" i="18"/>
  <c r="U344" i="18"/>
  <c r="B344" i="18" s="1"/>
  <c r="T344" i="18"/>
  <c r="W343" i="18"/>
  <c r="V343" i="18"/>
  <c r="U343" i="18"/>
  <c r="B343" i="18" s="1"/>
  <c r="T343" i="18"/>
  <c r="W342" i="18"/>
  <c r="V342" i="18"/>
  <c r="U342" i="18"/>
  <c r="B342" i="18" s="1"/>
  <c r="T342" i="18"/>
  <c r="W341" i="18"/>
  <c r="V341" i="18"/>
  <c r="U341" i="18"/>
  <c r="B341" i="18" s="1"/>
  <c r="T341" i="18"/>
  <c r="W340" i="18"/>
  <c r="V340" i="18"/>
  <c r="U340" i="18"/>
  <c r="B340" i="18" s="1"/>
  <c r="T340" i="18"/>
  <c r="W339" i="18"/>
  <c r="V339" i="18"/>
  <c r="U339" i="18"/>
  <c r="B339" i="18" s="1"/>
  <c r="T339" i="18"/>
  <c r="W338" i="18"/>
  <c r="V338" i="18"/>
  <c r="U338" i="18"/>
  <c r="B338" i="18" s="1"/>
  <c r="T338" i="18"/>
  <c r="W337" i="18"/>
  <c r="V337" i="18"/>
  <c r="U337" i="18"/>
  <c r="B337" i="18" s="1"/>
  <c r="T337" i="18"/>
  <c r="W336" i="18"/>
  <c r="V336" i="18"/>
  <c r="U336" i="18"/>
  <c r="B336" i="18" s="1"/>
  <c r="T336" i="18"/>
  <c r="W335" i="18"/>
  <c r="V335" i="18"/>
  <c r="U335" i="18"/>
  <c r="B335" i="18" s="1"/>
  <c r="T335" i="18"/>
  <c r="W334" i="18"/>
  <c r="V334" i="18"/>
  <c r="U334" i="18"/>
  <c r="B334" i="18" s="1"/>
  <c r="T334" i="18"/>
  <c r="W333" i="18"/>
  <c r="V333" i="18"/>
  <c r="U333" i="18"/>
  <c r="B333" i="18" s="1"/>
  <c r="T333" i="18"/>
  <c r="W332" i="18"/>
  <c r="V332" i="18"/>
  <c r="U332" i="18"/>
  <c r="B332" i="18" s="1"/>
  <c r="T332" i="18"/>
  <c r="W331" i="18"/>
  <c r="V331" i="18"/>
  <c r="U331" i="18"/>
  <c r="B331" i="18" s="1"/>
  <c r="T331" i="18"/>
  <c r="W330" i="18"/>
  <c r="V330" i="18"/>
  <c r="U330" i="18"/>
  <c r="B330" i="18" s="1"/>
  <c r="T330" i="18"/>
  <c r="W329" i="18"/>
  <c r="V329" i="18"/>
  <c r="U329" i="18"/>
  <c r="B329" i="18" s="1"/>
  <c r="T329" i="18"/>
  <c r="W328" i="18"/>
  <c r="V328" i="18"/>
  <c r="U328" i="18"/>
  <c r="B328" i="18" s="1"/>
  <c r="T328" i="18"/>
  <c r="W327" i="18"/>
  <c r="V327" i="18"/>
  <c r="U327" i="18"/>
  <c r="B327" i="18" s="1"/>
  <c r="T327" i="18"/>
  <c r="W326" i="18"/>
  <c r="V326" i="18"/>
  <c r="U326" i="18"/>
  <c r="B326" i="18" s="1"/>
  <c r="T326" i="18"/>
  <c r="W325" i="18"/>
  <c r="V325" i="18"/>
  <c r="U325" i="18"/>
  <c r="B325" i="18" s="1"/>
  <c r="T325" i="18"/>
  <c r="W324" i="18"/>
  <c r="V324" i="18"/>
  <c r="U324" i="18"/>
  <c r="B324" i="18" s="1"/>
  <c r="T324" i="18"/>
  <c r="W323" i="18"/>
  <c r="V323" i="18"/>
  <c r="U323" i="18"/>
  <c r="B323" i="18" s="1"/>
  <c r="T323" i="18"/>
  <c r="W322" i="18"/>
  <c r="V322" i="18"/>
  <c r="U322" i="18"/>
  <c r="B322" i="18" s="1"/>
  <c r="T322" i="18"/>
  <c r="W321" i="18"/>
  <c r="V321" i="18"/>
  <c r="U321" i="18"/>
  <c r="B321" i="18" s="1"/>
  <c r="T321" i="18"/>
  <c r="W320" i="18"/>
  <c r="V320" i="18"/>
  <c r="U320" i="18"/>
  <c r="B320" i="18" s="1"/>
  <c r="T320" i="18"/>
  <c r="W319" i="18"/>
  <c r="V319" i="18"/>
  <c r="U319" i="18"/>
  <c r="B319" i="18" s="1"/>
  <c r="T319" i="18"/>
  <c r="W318" i="18"/>
  <c r="V318" i="18"/>
  <c r="U318" i="18"/>
  <c r="B318" i="18" s="1"/>
  <c r="T318" i="18"/>
  <c r="W317" i="18"/>
  <c r="V317" i="18"/>
  <c r="U317" i="18"/>
  <c r="B317" i="18" s="1"/>
  <c r="T317" i="18"/>
  <c r="W316" i="18"/>
  <c r="V316" i="18"/>
  <c r="U316" i="18"/>
  <c r="B316" i="18" s="1"/>
  <c r="T316" i="18"/>
  <c r="W315" i="18"/>
  <c r="V315" i="18"/>
  <c r="U315" i="18"/>
  <c r="B315" i="18" s="1"/>
  <c r="T315" i="18"/>
  <c r="W314" i="18"/>
  <c r="V314" i="18"/>
  <c r="U314" i="18"/>
  <c r="B314" i="18" s="1"/>
  <c r="T314" i="18"/>
  <c r="W313" i="18"/>
  <c r="V313" i="18"/>
  <c r="U313" i="18"/>
  <c r="B313" i="18" s="1"/>
  <c r="T313" i="18"/>
  <c r="W312" i="18"/>
  <c r="V312" i="18"/>
  <c r="U312" i="18"/>
  <c r="B312" i="18" s="1"/>
  <c r="T312" i="18"/>
  <c r="W311" i="18"/>
  <c r="V311" i="18"/>
  <c r="U311" i="18"/>
  <c r="B311" i="18" s="1"/>
  <c r="T311" i="18"/>
  <c r="W310" i="18"/>
  <c r="V310" i="18"/>
  <c r="U310" i="18"/>
  <c r="B310" i="18" s="1"/>
  <c r="T310" i="18"/>
  <c r="W309" i="18"/>
  <c r="V309" i="18"/>
  <c r="U309" i="18"/>
  <c r="B309" i="18" s="1"/>
  <c r="T309" i="18"/>
  <c r="W308" i="18"/>
  <c r="V308" i="18"/>
  <c r="U308" i="18"/>
  <c r="B308" i="18" s="1"/>
  <c r="T308" i="18"/>
  <c r="W307" i="18"/>
  <c r="V307" i="18"/>
  <c r="U307" i="18"/>
  <c r="B307" i="18" s="1"/>
  <c r="T307" i="18"/>
  <c r="W306" i="18"/>
  <c r="V306" i="18"/>
  <c r="U306" i="18"/>
  <c r="B306" i="18" s="1"/>
  <c r="T306" i="18"/>
  <c r="W305" i="18"/>
  <c r="V305" i="18"/>
  <c r="U305" i="18"/>
  <c r="B305" i="18" s="1"/>
  <c r="T305" i="18"/>
  <c r="W304" i="18"/>
  <c r="V304" i="18"/>
  <c r="U304" i="18"/>
  <c r="B304" i="18" s="1"/>
  <c r="T304" i="18"/>
  <c r="W303" i="18"/>
  <c r="V303" i="18"/>
  <c r="U303" i="18"/>
  <c r="B303" i="18" s="1"/>
  <c r="T303" i="18"/>
  <c r="W302" i="18"/>
  <c r="V302" i="18"/>
  <c r="U302" i="18"/>
  <c r="B302" i="18" s="1"/>
  <c r="T302" i="18"/>
  <c r="W301" i="18"/>
  <c r="V301" i="18"/>
  <c r="U301" i="18"/>
  <c r="B301" i="18" s="1"/>
  <c r="T301" i="18"/>
  <c r="W300" i="18"/>
  <c r="V300" i="18"/>
  <c r="U300" i="18"/>
  <c r="B300" i="18" s="1"/>
  <c r="T300" i="18"/>
  <c r="W299" i="18"/>
  <c r="V299" i="18"/>
  <c r="U299" i="18"/>
  <c r="B299" i="18" s="1"/>
  <c r="T299" i="18"/>
  <c r="W298" i="18"/>
  <c r="V298" i="18"/>
  <c r="U298" i="18"/>
  <c r="B298" i="18" s="1"/>
  <c r="T298" i="18"/>
  <c r="W297" i="18"/>
  <c r="V297" i="18"/>
  <c r="U297" i="18"/>
  <c r="B297" i="18" s="1"/>
  <c r="T297" i="18"/>
  <c r="W296" i="18"/>
  <c r="V296" i="18"/>
  <c r="U296" i="18"/>
  <c r="B296" i="18" s="1"/>
  <c r="T296" i="18"/>
  <c r="W295" i="18"/>
  <c r="V295" i="18"/>
  <c r="U295" i="18"/>
  <c r="B295" i="18" s="1"/>
  <c r="T295" i="18"/>
  <c r="W294" i="18"/>
  <c r="V294" i="18"/>
  <c r="U294" i="18"/>
  <c r="B294" i="18" s="1"/>
  <c r="T294" i="18"/>
  <c r="W293" i="18"/>
  <c r="V293" i="18"/>
  <c r="U293" i="18"/>
  <c r="B293" i="18" s="1"/>
  <c r="T293" i="18"/>
  <c r="W292" i="18"/>
  <c r="V292" i="18"/>
  <c r="U292" i="18"/>
  <c r="B292" i="18" s="1"/>
  <c r="T292" i="18"/>
  <c r="W291" i="18"/>
  <c r="V291" i="18"/>
  <c r="U291" i="18"/>
  <c r="B291" i="18" s="1"/>
  <c r="T291" i="18"/>
  <c r="W290" i="18"/>
  <c r="V290" i="18"/>
  <c r="U290" i="18"/>
  <c r="B290" i="18" s="1"/>
  <c r="T290" i="18"/>
  <c r="W289" i="18"/>
  <c r="V289" i="18"/>
  <c r="U289" i="18"/>
  <c r="B289" i="18" s="1"/>
  <c r="T289" i="18"/>
  <c r="W288" i="18"/>
  <c r="V288" i="18"/>
  <c r="U288" i="18"/>
  <c r="B288" i="18" s="1"/>
  <c r="T288" i="18"/>
  <c r="W287" i="18"/>
  <c r="V287" i="18"/>
  <c r="U287" i="18"/>
  <c r="B287" i="18" s="1"/>
  <c r="T287" i="18"/>
  <c r="W286" i="18"/>
  <c r="V286" i="18"/>
  <c r="U286" i="18"/>
  <c r="B286" i="18" s="1"/>
  <c r="T286" i="18"/>
  <c r="W285" i="18"/>
  <c r="V285" i="18"/>
  <c r="U285" i="18"/>
  <c r="B285" i="18" s="1"/>
  <c r="T285" i="18"/>
  <c r="W284" i="18"/>
  <c r="V284" i="18"/>
  <c r="U284" i="18"/>
  <c r="B284" i="18" s="1"/>
  <c r="T284" i="18"/>
  <c r="W283" i="18"/>
  <c r="V283" i="18"/>
  <c r="U283" i="18"/>
  <c r="B283" i="18" s="1"/>
  <c r="T283" i="18"/>
  <c r="W282" i="18"/>
  <c r="V282" i="18"/>
  <c r="U282" i="18"/>
  <c r="B282" i="18" s="1"/>
  <c r="T282" i="18"/>
  <c r="W281" i="18"/>
  <c r="V281" i="18"/>
  <c r="U281" i="18"/>
  <c r="B281" i="18" s="1"/>
  <c r="T281" i="18"/>
  <c r="W280" i="18"/>
  <c r="V280" i="18"/>
  <c r="U280" i="18"/>
  <c r="B280" i="18" s="1"/>
  <c r="T280" i="18"/>
  <c r="W279" i="18"/>
  <c r="V279" i="18"/>
  <c r="U279" i="18"/>
  <c r="B279" i="18" s="1"/>
  <c r="T279" i="18"/>
  <c r="W278" i="18"/>
  <c r="V278" i="18"/>
  <c r="U278" i="18"/>
  <c r="B278" i="18" s="1"/>
  <c r="T278" i="18"/>
  <c r="W277" i="18"/>
  <c r="V277" i="18"/>
  <c r="U277" i="18"/>
  <c r="B277" i="18" s="1"/>
  <c r="T277" i="18"/>
  <c r="W276" i="18"/>
  <c r="V276" i="18"/>
  <c r="U276" i="18"/>
  <c r="B276" i="18" s="1"/>
  <c r="T276" i="18"/>
  <c r="W275" i="18"/>
  <c r="V275" i="18"/>
  <c r="U275" i="18"/>
  <c r="B275" i="18" s="1"/>
  <c r="T275" i="18"/>
  <c r="W274" i="18"/>
  <c r="V274" i="18"/>
  <c r="U274" i="18"/>
  <c r="B274" i="18" s="1"/>
  <c r="T274" i="18"/>
  <c r="W273" i="18"/>
  <c r="V273" i="18"/>
  <c r="U273" i="18"/>
  <c r="B273" i="18" s="1"/>
  <c r="T273" i="18"/>
  <c r="W272" i="18"/>
  <c r="V272" i="18"/>
  <c r="U272" i="18"/>
  <c r="B272" i="18" s="1"/>
  <c r="T272" i="18"/>
  <c r="W271" i="18"/>
  <c r="V271" i="18"/>
  <c r="U271" i="18"/>
  <c r="B271" i="18" s="1"/>
  <c r="T271" i="18"/>
  <c r="W270" i="18"/>
  <c r="V270" i="18"/>
  <c r="U270" i="18"/>
  <c r="B270" i="18" s="1"/>
  <c r="T270" i="18"/>
  <c r="W269" i="18"/>
  <c r="V269" i="18"/>
  <c r="U269" i="18"/>
  <c r="B269" i="18" s="1"/>
  <c r="T269" i="18"/>
  <c r="W268" i="18"/>
  <c r="V268" i="18"/>
  <c r="U268" i="18"/>
  <c r="B268" i="18" s="1"/>
  <c r="T268" i="18"/>
  <c r="W267" i="18"/>
  <c r="V267" i="18"/>
  <c r="U267" i="18"/>
  <c r="B267" i="18" s="1"/>
  <c r="T267" i="18"/>
  <c r="W266" i="18"/>
  <c r="V266" i="18"/>
  <c r="U266" i="18"/>
  <c r="B266" i="18" s="1"/>
  <c r="T266" i="18"/>
  <c r="W265" i="18"/>
  <c r="V265" i="18"/>
  <c r="U265" i="18"/>
  <c r="B265" i="18" s="1"/>
  <c r="T265" i="18"/>
  <c r="W264" i="18"/>
  <c r="V264" i="18"/>
  <c r="U264" i="18"/>
  <c r="B264" i="18" s="1"/>
  <c r="T264" i="18"/>
  <c r="W263" i="18"/>
  <c r="V263" i="18"/>
  <c r="U263" i="18"/>
  <c r="B263" i="18" s="1"/>
  <c r="T263" i="18"/>
  <c r="W262" i="18"/>
  <c r="V262" i="18"/>
  <c r="U262" i="18"/>
  <c r="B262" i="18" s="1"/>
  <c r="T262" i="18"/>
  <c r="W261" i="18"/>
  <c r="V261" i="18"/>
  <c r="U261" i="18"/>
  <c r="B261" i="18" s="1"/>
  <c r="T261" i="18"/>
  <c r="W260" i="18"/>
  <c r="V260" i="18"/>
  <c r="U260" i="18"/>
  <c r="B260" i="18" s="1"/>
  <c r="T260" i="18"/>
  <c r="W259" i="18"/>
  <c r="V259" i="18"/>
  <c r="U259" i="18"/>
  <c r="B259" i="18" s="1"/>
  <c r="T259" i="18"/>
  <c r="W258" i="18"/>
  <c r="V258" i="18"/>
  <c r="U258" i="18"/>
  <c r="B258" i="18" s="1"/>
  <c r="T258" i="18"/>
  <c r="W257" i="18"/>
  <c r="V257" i="18"/>
  <c r="U257" i="18"/>
  <c r="B257" i="18" s="1"/>
  <c r="T257" i="18"/>
  <c r="W256" i="18"/>
  <c r="V256" i="18"/>
  <c r="U256" i="18"/>
  <c r="B256" i="18" s="1"/>
  <c r="T256" i="18"/>
  <c r="W255" i="18"/>
  <c r="V255" i="18"/>
  <c r="U255" i="18"/>
  <c r="B255" i="18" s="1"/>
  <c r="T255" i="18"/>
  <c r="W254" i="18"/>
  <c r="V254" i="18"/>
  <c r="U254" i="18"/>
  <c r="B254" i="18" s="1"/>
  <c r="T254" i="18"/>
  <c r="W253" i="18"/>
  <c r="V253" i="18"/>
  <c r="U253" i="18"/>
  <c r="B253" i="18" s="1"/>
  <c r="T253" i="18"/>
  <c r="W252" i="18"/>
  <c r="V252" i="18"/>
  <c r="U252" i="18"/>
  <c r="B252" i="18" s="1"/>
  <c r="T252" i="18"/>
  <c r="W251" i="18"/>
  <c r="V251" i="18"/>
  <c r="U251" i="18"/>
  <c r="B251" i="18" s="1"/>
  <c r="T251" i="18"/>
  <c r="W250" i="18"/>
  <c r="V250" i="18"/>
  <c r="U250" i="18"/>
  <c r="B250" i="18" s="1"/>
  <c r="T250" i="18"/>
  <c r="W249" i="18"/>
  <c r="V249" i="18"/>
  <c r="U249" i="18"/>
  <c r="B249" i="18" s="1"/>
  <c r="T249" i="18"/>
  <c r="W248" i="18"/>
  <c r="V248" i="18"/>
  <c r="U248" i="18"/>
  <c r="B248" i="18" s="1"/>
  <c r="T248" i="18"/>
  <c r="W247" i="18"/>
  <c r="V247" i="18"/>
  <c r="U247" i="18"/>
  <c r="B247" i="18" s="1"/>
  <c r="T247" i="18"/>
  <c r="W246" i="18"/>
  <c r="V246" i="18"/>
  <c r="U246" i="18"/>
  <c r="B246" i="18" s="1"/>
  <c r="T246" i="18"/>
  <c r="W245" i="18"/>
  <c r="V245" i="18"/>
  <c r="U245" i="18"/>
  <c r="B245" i="18" s="1"/>
  <c r="T245" i="18"/>
  <c r="W244" i="18"/>
  <c r="V244" i="18"/>
  <c r="U244" i="18"/>
  <c r="B244" i="18" s="1"/>
  <c r="T244" i="18"/>
  <c r="W243" i="18"/>
  <c r="V243" i="18"/>
  <c r="U243" i="18"/>
  <c r="B243" i="18" s="1"/>
  <c r="T243" i="18"/>
  <c r="W242" i="18"/>
  <c r="V242" i="18"/>
  <c r="U242" i="18"/>
  <c r="B242" i="18" s="1"/>
  <c r="T242" i="18"/>
  <c r="W241" i="18"/>
  <c r="V241" i="18"/>
  <c r="U241" i="18"/>
  <c r="B241" i="18" s="1"/>
  <c r="T241" i="18"/>
  <c r="W240" i="18"/>
  <c r="V240" i="18"/>
  <c r="U240" i="18"/>
  <c r="B240" i="18" s="1"/>
  <c r="T240" i="18"/>
  <c r="W239" i="18"/>
  <c r="V239" i="18"/>
  <c r="U239" i="18"/>
  <c r="B239" i="18" s="1"/>
  <c r="T239" i="18"/>
  <c r="W238" i="18"/>
  <c r="V238" i="18"/>
  <c r="U238" i="18"/>
  <c r="B238" i="18" s="1"/>
  <c r="T238" i="18"/>
  <c r="W237" i="18"/>
  <c r="V237" i="18"/>
  <c r="U237" i="18"/>
  <c r="B237" i="18" s="1"/>
  <c r="T237" i="18"/>
  <c r="W236" i="18"/>
  <c r="V236" i="18"/>
  <c r="U236" i="18"/>
  <c r="B236" i="18" s="1"/>
  <c r="T236" i="18"/>
  <c r="W235" i="18"/>
  <c r="V235" i="18"/>
  <c r="U235" i="18"/>
  <c r="B235" i="18" s="1"/>
  <c r="T235" i="18"/>
  <c r="W234" i="18"/>
  <c r="V234" i="18"/>
  <c r="U234" i="18"/>
  <c r="B234" i="18" s="1"/>
  <c r="T234" i="18"/>
  <c r="W233" i="18"/>
  <c r="V233" i="18"/>
  <c r="U233" i="18"/>
  <c r="B233" i="18" s="1"/>
  <c r="T233" i="18"/>
  <c r="W232" i="18"/>
  <c r="V232" i="18"/>
  <c r="U232" i="18"/>
  <c r="B232" i="18" s="1"/>
  <c r="T232" i="18"/>
  <c r="W231" i="18"/>
  <c r="V231" i="18"/>
  <c r="U231" i="18"/>
  <c r="B231" i="18" s="1"/>
  <c r="T231" i="18"/>
  <c r="W230" i="18"/>
  <c r="V230" i="18"/>
  <c r="U230" i="18"/>
  <c r="B230" i="18" s="1"/>
  <c r="T230" i="18"/>
  <c r="W229" i="18"/>
  <c r="V229" i="18"/>
  <c r="U229" i="18"/>
  <c r="B229" i="18" s="1"/>
  <c r="T229" i="18"/>
  <c r="W228" i="18"/>
  <c r="V228" i="18"/>
  <c r="U228" i="18"/>
  <c r="B228" i="18" s="1"/>
  <c r="T228" i="18"/>
  <c r="W227" i="18"/>
  <c r="V227" i="18"/>
  <c r="U227" i="18"/>
  <c r="B227" i="18" s="1"/>
  <c r="T227" i="18"/>
  <c r="W226" i="18"/>
  <c r="V226" i="18"/>
  <c r="U226" i="18"/>
  <c r="B226" i="18" s="1"/>
  <c r="T226" i="18"/>
  <c r="W225" i="18"/>
  <c r="V225" i="18"/>
  <c r="U225" i="18"/>
  <c r="B225" i="18" s="1"/>
  <c r="T225" i="18"/>
  <c r="W224" i="18"/>
  <c r="V224" i="18"/>
  <c r="U224" i="18"/>
  <c r="B224" i="18" s="1"/>
  <c r="T224" i="18"/>
  <c r="W223" i="18"/>
  <c r="V223" i="18"/>
  <c r="U223" i="18"/>
  <c r="B223" i="18" s="1"/>
  <c r="T223" i="18"/>
  <c r="W222" i="18"/>
  <c r="V222" i="18"/>
  <c r="U222" i="18"/>
  <c r="B222" i="18" s="1"/>
  <c r="T222" i="18"/>
  <c r="W221" i="18"/>
  <c r="V221" i="18"/>
  <c r="U221" i="18"/>
  <c r="B221" i="18" s="1"/>
  <c r="T221" i="18"/>
  <c r="W220" i="18"/>
  <c r="V220" i="18"/>
  <c r="U220" i="18"/>
  <c r="B220" i="18" s="1"/>
  <c r="T220" i="18"/>
  <c r="W219" i="18"/>
  <c r="V219" i="18"/>
  <c r="U219" i="18"/>
  <c r="B219" i="18" s="1"/>
  <c r="T219" i="18"/>
  <c r="W218" i="18"/>
  <c r="V218" i="18"/>
  <c r="U218" i="18"/>
  <c r="B218" i="18" s="1"/>
  <c r="T218" i="18"/>
  <c r="W217" i="18"/>
  <c r="V217" i="18"/>
  <c r="U217" i="18"/>
  <c r="B217" i="18" s="1"/>
  <c r="T217" i="18"/>
  <c r="W216" i="18"/>
  <c r="V216" i="18"/>
  <c r="U216" i="18"/>
  <c r="B216" i="18" s="1"/>
  <c r="T216" i="18"/>
  <c r="W215" i="18"/>
  <c r="V215" i="18"/>
  <c r="U215" i="18"/>
  <c r="B215" i="18" s="1"/>
  <c r="T215" i="18"/>
  <c r="W214" i="18"/>
  <c r="V214" i="18"/>
  <c r="U214" i="18"/>
  <c r="B214" i="18" s="1"/>
  <c r="T214" i="18"/>
  <c r="W213" i="18"/>
  <c r="V213" i="18"/>
  <c r="U213" i="18"/>
  <c r="B213" i="18" s="1"/>
  <c r="T213" i="18"/>
  <c r="W212" i="18"/>
  <c r="V212" i="18"/>
  <c r="U212" i="18"/>
  <c r="B212" i="18" s="1"/>
  <c r="T212" i="18"/>
  <c r="W211" i="18"/>
  <c r="V211" i="18"/>
  <c r="U211" i="18"/>
  <c r="B211" i="18" s="1"/>
  <c r="T211" i="18"/>
  <c r="W210" i="18"/>
  <c r="V210" i="18"/>
  <c r="U210" i="18"/>
  <c r="B210" i="18" s="1"/>
  <c r="T210" i="18"/>
  <c r="W209" i="18"/>
  <c r="V209" i="18"/>
  <c r="U209" i="18"/>
  <c r="B209" i="18" s="1"/>
  <c r="T209" i="18"/>
  <c r="W208" i="18"/>
  <c r="V208" i="18"/>
  <c r="U208" i="18"/>
  <c r="B208" i="18" s="1"/>
  <c r="T208" i="18"/>
  <c r="W207" i="18"/>
  <c r="V207" i="18"/>
  <c r="U207" i="18"/>
  <c r="B207" i="18" s="1"/>
  <c r="T207" i="18"/>
  <c r="W206" i="18"/>
  <c r="V206" i="18"/>
  <c r="U206" i="18"/>
  <c r="B206" i="18" s="1"/>
  <c r="T206" i="18"/>
  <c r="W205" i="18"/>
  <c r="V205" i="18"/>
  <c r="U205" i="18"/>
  <c r="B205" i="18" s="1"/>
  <c r="T205" i="18"/>
  <c r="W204" i="18"/>
  <c r="V204" i="18"/>
  <c r="U204" i="18"/>
  <c r="B204" i="18" s="1"/>
  <c r="T204" i="18"/>
  <c r="W203" i="18"/>
  <c r="V203" i="18"/>
  <c r="U203" i="18"/>
  <c r="B203" i="18" s="1"/>
  <c r="T203" i="18"/>
  <c r="W202" i="18"/>
  <c r="V202" i="18"/>
  <c r="U202" i="18"/>
  <c r="B202" i="18" s="1"/>
  <c r="T202" i="18"/>
  <c r="W201" i="18"/>
  <c r="V201" i="18"/>
  <c r="U201" i="18"/>
  <c r="B201" i="18" s="1"/>
  <c r="T201" i="18"/>
  <c r="W200" i="18"/>
  <c r="V200" i="18"/>
  <c r="U200" i="18"/>
  <c r="B200" i="18" s="1"/>
  <c r="T200" i="18"/>
  <c r="W199" i="18"/>
  <c r="V199" i="18"/>
  <c r="U199" i="18"/>
  <c r="B199" i="18" s="1"/>
  <c r="T199" i="18"/>
  <c r="W198" i="18"/>
  <c r="V198" i="18"/>
  <c r="U198" i="18"/>
  <c r="B198" i="18" s="1"/>
  <c r="T198" i="18"/>
  <c r="W197" i="18"/>
  <c r="V197" i="18"/>
  <c r="U197" i="18"/>
  <c r="B197" i="18" s="1"/>
  <c r="T197" i="18"/>
  <c r="W196" i="18"/>
  <c r="V196" i="18"/>
  <c r="U196" i="18"/>
  <c r="B196" i="18" s="1"/>
  <c r="T196" i="18"/>
  <c r="W195" i="18"/>
  <c r="V195" i="18"/>
  <c r="U195" i="18"/>
  <c r="B195" i="18" s="1"/>
  <c r="T195" i="18"/>
  <c r="W194" i="18"/>
  <c r="V194" i="18"/>
  <c r="U194" i="18"/>
  <c r="B194" i="18" s="1"/>
  <c r="T194" i="18"/>
  <c r="W193" i="18"/>
  <c r="V193" i="18"/>
  <c r="U193" i="18"/>
  <c r="B193" i="18" s="1"/>
  <c r="T193" i="18"/>
  <c r="W192" i="18"/>
  <c r="V192" i="18"/>
  <c r="U192" i="18"/>
  <c r="B192" i="18" s="1"/>
  <c r="T192" i="18"/>
  <c r="W191" i="18"/>
  <c r="V191" i="18"/>
  <c r="U191" i="18"/>
  <c r="B191" i="18" s="1"/>
  <c r="T191" i="18"/>
  <c r="W190" i="18"/>
  <c r="V190" i="18"/>
  <c r="U190" i="18"/>
  <c r="B190" i="18" s="1"/>
  <c r="T190" i="18"/>
  <c r="W189" i="18"/>
  <c r="V189" i="18"/>
  <c r="U189" i="18"/>
  <c r="B189" i="18" s="1"/>
  <c r="T189" i="18"/>
  <c r="W188" i="18"/>
  <c r="V188" i="18"/>
  <c r="U188" i="18"/>
  <c r="B188" i="18" s="1"/>
  <c r="T188" i="18"/>
  <c r="W187" i="18"/>
  <c r="V187" i="18"/>
  <c r="U187" i="18"/>
  <c r="B187" i="18" s="1"/>
  <c r="T187" i="18"/>
  <c r="W186" i="18"/>
  <c r="V186" i="18"/>
  <c r="U186" i="18"/>
  <c r="B186" i="18" s="1"/>
  <c r="T186" i="18"/>
  <c r="W185" i="18"/>
  <c r="V185" i="18"/>
  <c r="U185" i="18"/>
  <c r="B185" i="18" s="1"/>
  <c r="T185" i="18"/>
  <c r="W184" i="18"/>
  <c r="V184" i="18"/>
  <c r="U184" i="18"/>
  <c r="B184" i="18" s="1"/>
  <c r="T184" i="18"/>
  <c r="W183" i="18"/>
  <c r="V183" i="18"/>
  <c r="U183" i="18"/>
  <c r="B183" i="18" s="1"/>
  <c r="T183" i="18"/>
  <c r="W182" i="18"/>
  <c r="V182" i="18"/>
  <c r="U182" i="18"/>
  <c r="B182" i="18" s="1"/>
  <c r="T182" i="18"/>
  <c r="W181" i="18"/>
  <c r="V181" i="18"/>
  <c r="U181" i="18"/>
  <c r="B181" i="18" s="1"/>
  <c r="T181" i="18"/>
  <c r="W180" i="18"/>
  <c r="V180" i="18"/>
  <c r="U180" i="18"/>
  <c r="B180" i="18" s="1"/>
  <c r="T180" i="18"/>
  <c r="W179" i="18"/>
  <c r="V179" i="18"/>
  <c r="U179" i="18"/>
  <c r="B179" i="18" s="1"/>
  <c r="T179" i="18"/>
  <c r="W178" i="18"/>
  <c r="V178" i="18"/>
  <c r="U178" i="18"/>
  <c r="B178" i="18" s="1"/>
  <c r="T178" i="18"/>
  <c r="W177" i="18"/>
  <c r="V177" i="18"/>
  <c r="U177" i="18"/>
  <c r="B177" i="18" s="1"/>
  <c r="T177" i="18"/>
  <c r="W176" i="18"/>
  <c r="V176" i="18"/>
  <c r="U176" i="18"/>
  <c r="B176" i="18" s="1"/>
  <c r="T176" i="18"/>
  <c r="W175" i="18"/>
  <c r="V175" i="18"/>
  <c r="U175" i="18"/>
  <c r="B175" i="18" s="1"/>
  <c r="T175" i="18"/>
  <c r="W174" i="18"/>
  <c r="V174" i="18"/>
  <c r="U174" i="18"/>
  <c r="B174" i="18" s="1"/>
  <c r="T174" i="18"/>
  <c r="W173" i="18"/>
  <c r="V173" i="18"/>
  <c r="U173" i="18"/>
  <c r="B173" i="18" s="1"/>
  <c r="T173" i="18"/>
  <c r="W172" i="18"/>
  <c r="V172" i="18"/>
  <c r="U172" i="18"/>
  <c r="B172" i="18" s="1"/>
  <c r="T172" i="18"/>
  <c r="W171" i="18"/>
  <c r="V171" i="18"/>
  <c r="U171" i="18"/>
  <c r="B171" i="18" s="1"/>
  <c r="T171" i="18"/>
  <c r="W170" i="18"/>
  <c r="V170" i="18"/>
  <c r="U170" i="18"/>
  <c r="B170" i="18" s="1"/>
  <c r="T170" i="18"/>
  <c r="W169" i="18"/>
  <c r="V169" i="18"/>
  <c r="U169" i="18"/>
  <c r="B169" i="18" s="1"/>
  <c r="T169" i="18"/>
  <c r="W168" i="18"/>
  <c r="V168" i="18"/>
  <c r="U168" i="18"/>
  <c r="B168" i="18" s="1"/>
  <c r="T168" i="18"/>
  <c r="W167" i="18"/>
  <c r="V167" i="18"/>
  <c r="U167" i="18"/>
  <c r="B167" i="18" s="1"/>
  <c r="T167" i="18"/>
  <c r="W166" i="18"/>
  <c r="V166" i="18"/>
  <c r="U166" i="18"/>
  <c r="B166" i="18" s="1"/>
  <c r="T166" i="18"/>
  <c r="W165" i="18"/>
  <c r="V165" i="18"/>
  <c r="U165" i="18"/>
  <c r="B165" i="18" s="1"/>
  <c r="T165" i="18"/>
  <c r="W164" i="18"/>
  <c r="V164" i="18"/>
  <c r="U164" i="18"/>
  <c r="B164" i="18" s="1"/>
  <c r="T164" i="18"/>
  <c r="W163" i="18"/>
  <c r="V163" i="18"/>
  <c r="U163" i="18"/>
  <c r="B163" i="18" s="1"/>
  <c r="T163" i="18"/>
  <c r="W162" i="18"/>
  <c r="V162" i="18"/>
  <c r="U162" i="18"/>
  <c r="B162" i="18" s="1"/>
  <c r="T162" i="18"/>
  <c r="W161" i="18"/>
  <c r="V161" i="18"/>
  <c r="U161" i="18"/>
  <c r="B161" i="18" s="1"/>
  <c r="T161" i="18"/>
  <c r="W160" i="18"/>
  <c r="V160" i="18"/>
  <c r="U160" i="18"/>
  <c r="B160" i="18" s="1"/>
  <c r="T160" i="18"/>
  <c r="W159" i="18"/>
  <c r="V159" i="18"/>
  <c r="U159" i="18"/>
  <c r="B159" i="18" s="1"/>
  <c r="T159" i="18"/>
  <c r="W158" i="18"/>
  <c r="V158" i="18"/>
  <c r="U158" i="18"/>
  <c r="B158" i="18" s="1"/>
  <c r="T158" i="18"/>
  <c r="W157" i="18"/>
  <c r="V157" i="18"/>
  <c r="U157" i="18"/>
  <c r="B157" i="18" s="1"/>
  <c r="T157" i="18"/>
  <c r="W156" i="18"/>
  <c r="V156" i="18"/>
  <c r="U156" i="18"/>
  <c r="B156" i="18" s="1"/>
  <c r="T156" i="18"/>
  <c r="W155" i="18"/>
  <c r="V155" i="18"/>
  <c r="U155" i="18"/>
  <c r="B155" i="18" s="1"/>
  <c r="T155" i="18"/>
  <c r="W154" i="18"/>
  <c r="V154" i="18"/>
  <c r="U154" i="18"/>
  <c r="B154" i="18" s="1"/>
  <c r="T154" i="18"/>
  <c r="W153" i="18"/>
  <c r="V153" i="18"/>
  <c r="U153" i="18"/>
  <c r="B153" i="18" s="1"/>
  <c r="T153" i="18"/>
  <c r="W152" i="18"/>
  <c r="V152" i="18"/>
  <c r="U152" i="18"/>
  <c r="B152" i="18" s="1"/>
  <c r="T152" i="18"/>
  <c r="W151" i="18"/>
  <c r="V151" i="18"/>
  <c r="U151" i="18"/>
  <c r="B151" i="18" s="1"/>
  <c r="T151" i="18"/>
  <c r="W150" i="18"/>
  <c r="V150" i="18"/>
  <c r="U150" i="18"/>
  <c r="B150" i="18" s="1"/>
  <c r="T150" i="18"/>
  <c r="W149" i="18"/>
  <c r="V149" i="18"/>
  <c r="U149" i="18"/>
  <c r="B149" i="18" s="1"/>
  <c r="T149" i="18"/>
  <c r="W148" i="18"/>
  <c r="V148" i="18"/>
  <c r="U148" i="18"/>
  <c r="B148" i="18" s="1"/>
  <c r="T148" i="18"/>
  <c r="W147" i="18"/>
  <c r="V147" i="18"/>
  <c r="U147" i="18"/>
  <c r="B147" i="18" s="1"/>
  <c r="T147" i="18"/>
  <c r="W146" i="18"/>
  <c r="V146" i="18"/>
  <c r="U146" i="18"/>
  <c r="B146" i="18" s="1"/>
  <c r="T146" i="18"/>
  <c r="W145" i="18"/>
  <c r="V145" i="18"/>
  <c r="U145" i="18"/>
  <c r="B145" i="18" s="1"/>
  <c r="T145" i="18"/>
  <c r="W144" i="18"/>
  <c r="V144" i="18"/>
  <c r="U144" i="18"/>
  <c r="B144" i="18" s="1"/>
  <c r="T144" i="18"/>
  <c r="W143" i="18"/>
  <c r="V143" i="18"/>
  <c r="U143" i="18"/>
  <c r="B143" i="18" s="1"/>
  <c r="T143" i="18"/>
  <c r="W142" i="18"/>
  <c r="V142" i="18"/>
  <c r="U142" i="18"/>
  <c r="B142" i="18" s="1"/>
  <c r="T142" i="18"/>
  <c r="W141" i="18"/>
  <c r="V141" i="18"/>
  <c r="U141" i="18"/>
  <c r="B141" i="18" s="1"/>
  <c r="T141" i="18"/>
  <c r="W140" i="18"/>
  <c r="V140" i="18"/>
  <c r="U140" i="18"/>
  <c r="B140" i="18" s="1"/>
  <c r="T140" i="18"/>
  <c r="W139" i="18"/>
  <c r="V139" i="18"/>
  <c r="U139" i="18"/>
  <c r="B139" i="18" s="1"/>
  <c r="T139" i="18"/>
  <c r="W138" i="18"/>
  <c r="V138" i="18"/>
  <c r="U138" i="18"/>
  <c r="B138" i="18" s="1"/>
  <c r="T138" i="18"/>
  <c r="W137" i="18"/>
  <c r="V137" i="18"/>
  <c r="U137" i="18"/>
  <c r="B137" i="18" s="1"/>
  <c r="T137" i="18"/>
  <c r="W136" i="18"/>
  <c r="V136" i="18"/>
  <c r="U136" i="18"/>
  <c r="B136" i="18" s="1"/>
  <c r="T136" i="18"/>
  <c r="W135" i="18"/>
  <c r="V135" i="18"/>
  <c r="U135" i="18"/>
  <c r="B135" i="18" s="1"/>
  <c r="T135" i="18"/>
  <c r="W134" i="18"/>
  <c r="V134" i="18"/>
  <c r="U134" i="18"/>
  <c r="B134" i="18" s="1"/>
  <c r="T134" i="18"/>
  <c r="W133" i="18"/>
  <c r="V133" i="18"/>
  <c r="U133" i="18"/>
  <c r="B133" i="18" s="1"/>
  <c r="T133" i="18"/>
  <c r="W132" i="18"/>
  <c r="V132" i="18"/>
  <c r="U132" i="18"/>
  <c r="B132" i="18" s="1"/>
  <c r="T132" i="18"/>
  <c r="W131" i="18"/>
  <c r="V131" i="18"/>
  <c r="U131" i="18"/>
  <c r="B131" i="18" s="1"/>
  <c r="T131" i="18"/>
  <c r="W130" i="18"/>
  <c r="V130" i="18"/>
  <c r="U130" i="18"/>
  <c r="B130" i="18" s="1"/>
  <c r="T130" i="18"/>
  <c r="W129" i="18"/>
  <c r="V129" i="18"/>
  <c r="U129" i="18"/>
  <c r="B129" i="18" s="1"/>
  <c r="T129" i="18"/>
  <c r="W128" i="18"/>
  <c r="V128" i="18"/>
  <c r="U128" i="18"/>
  <c r="B128" i="18" s="1"/>
  <c r="T128" i="18"/>
  <c r="W127" i="18"/>
  <c r="V127" i="18"/>
  <c r="U127" i="18"/>
  <c r="B127" i="18" s="1"/>
  <c r="T127" i="18"/>
  <c r="W126" i="18"/>
  <c r="V126" i="18"/>
  <c r="U126" i="18"/>
  <c r="B126" i="18" s="1"/>
  <c r="T126" i="18"/>
  <c r="W125" i="18"/>
  <c r="V125" i="18"/>
  <c r="U125" i="18"/>
  <c r="B125" i="18" s="1"/>
  <c r="T125" i="18"/>
  <c r="W124" i="18"/>
  <c r="V124" i="18"/>
  <c r="U124" i="18"/>
  <c r="B124" i="18" s="1"/>
  <c r="T124" i="18"/>
  <c r="W123" i="18"/>
  <c r="V123" i="18"/>
  <c r="U123" i="18"/>
  <c r="B123" i="18" s="1"/>
  <c r="T123" i="18"/>
  <c r="W122" i="18"/>
  <c r="V122" i="18"/>
  <c r="U122" i="18"/>
  <c r="B122" i="18" s="1"/>
  <c r="T122" i="18"/>
  <c r="W121" i="18"/>
  <c r="V121" i="18"/>
  <c r="U121" i="18"/>
  <c r="B121" i="18" s="1"/>
  <c r="T121" i="18"/>
  <c r="W120" i="18"/>
  <c r="V120" i="18"/>
  <c r="U120" i="18"/>
  <c r="B120" i="18" s="1"/>
  <c r="T120" i="18"/>
  <c r="W119" i="18"/>
  <c r="V119" i="18"/>
  <c r="U119" i="18"/>
  <c r="B119" i="18" s="1"/>
  <c r="T119" i="18"/>
  <c r="W118" i="18"/>
  <c r="V118" i="18"/>
  <c r="U118" i="18"/>
  <c r="B118" i="18" s="1"/>
  <c r="T118" i="18"/>
  <c r="W117" i="18"/>
  <c r="V117" i="18"/>
  <c r="U117" i="18"/>
  <c r="B117" i="18" s="1"/>
  <c r="T117" i="18"/>
  <c r="W116" i="18"/>
  <c r="V116" i="18"/>
  <c r="U116" i="18"/>
  <c r="B116" i="18" s="1"/>
  <c r="T116" i="18"/>
  <c r="W115" i="18"/>
  <c r="V115" i="18"/>
  <c r="U115" i="18"/>
  <c r="B115" i="18" s="1"/>
  <c r="T115" i="18"/>
  <c r="W114" i="18"/>
  <c r="V114" i="18"/>
  <c r="U114" i="18"/>
  <c r="B114" i="18" s="1"/>
  <c r="T114" i="18"/>
  <c r="W113" i="18"/>
  <c r="V113" i="18"/>
  <c r="U113" i="18"/>
  <c r="B113" i="18" s="1"/>
  <c r="T113" i="18"/>
  <c r="W112" i="18"/>
  <c r="V112" i="18"/>
  <c r="U112" i="18"/>
  <c r="B112" i="18" s="1"/>
  <c r="T112" i="18"/>
  <c r="W111" i="18"/>
  <c r="V111" i="18"/>
  <c r="U111" i="18"/>
  <c r="B111" i="18" s="1"/>
  <c r="T111" i="18"/>
  <c r="W110" i="18"/>
  <c r="V110" i="18"/>
  <c r="U110" i="18"/>
  <c r="B110" i="18" s="1"/>
  <c r="T110" i="18"/>
  <c r="W109" i="18"/>
  <c r="V109" i="18"/>
  <c r="U109" i="18"/>
  <c r="B109" i="18" s="1"/>
  <c r="T109" i="18"/>
  <c r="W108" i="18"/>
  <c r="V108" i="18"/>
  <c r="U108" i="18"/>
  <c r="B108" i="18" s="1"/>
  <c r="T108" i="18"/>
  <c r="W107" i="18"/>
  <c r="V107" i="18"/>
  <c r="U107" i="18"/>
  <c r="B107" i="18" s="1"/>
  <c r="T107" i="18"/>
  <c r="W106" i="18"/>
  <c r="V106" i="18"/>
  <c r="U106" i="18"/>
  <c r="B106" i="18" s="1"/>
  <c r="T106" i="18"/>
  <c r="W105" i="18"/>
  <c r="V105" i="18"/>
  <c r="U105" i="18"/>
  <c r="B105" i="18" s="1"/>
  <c r="T105" i="18"/>
  <c r="W104" i="18"/>
  <c r="V104" i="18"/>
  <c r="U104" i="18"/>
  <c r="B104" i="18" s="1"/>
  <c r="T104" i="18"/>
  <c r="W103" i="18"/>
  <c r="V103" i="18"/>
  <c r="U103" i="18"/>
  <c r="B103" i="18" s="1"/>
  <c r="T103" i="18"/>
  <c r="W102" i="18"/>
  <c r="V102" i="18"/>
  <c r="U102" i="18"/>
  <c r="B102" i="18" s="1"/>
  <c r="T102" i="18"/>
  <c r="W101" i="18"/>
  <c r="V101" i="18"/>
  <c r="U101" i="18"/>
  <c r="B101" i="18" s="1"/>
  <c r="T101" i="18"/>
  <c r="W100" i="18"/>
  <c r="V100" i="18"/>
  <c r="U100" i="18"/>
  <c r="B100" i="18" s="1"/>
  <c r="T100" i="18"/>
  <c r="W99" i="18"/>
  <c r="V99" i="18"/>
  <c r="U99" i="18"/>
  <c r="B99" i="18" s="1"/>
  <c r="T99" i="18"/>
  <c r="W98" i="18"/>
  <c r="V98" i="18"/>
  <c r="U98" i="18"/>
  <c r="B98" i="18" s="1"/>
  <c r="T98" i="18"/>
  <c r="W97" i="18"/>
  <c r="V97" i="18"/>
  <c r="U97" i="18"/>
  <c r="B97" i="18" s="1"/>
  <c r="T97" i="18"/>
  <c r="W96" i="18"/>
  <c r="V96" i="18"/>
  <c r="U96" i="18"/>
  <c r="B96" i="18" s="1"/>
  <c r="T96" i="18"/>
  <c r="W95" i="18"/>
  <c r="V95" i="18"/>
  <c r="U95" i="18"/>
  <c r="B95" i="18" s="1"/>
  <c r="T95" i="18"/>
  <c r="W94" i="18"/>
  <c r="V94" i="18"/>
  <c r="U94" i="18"/>
  <c r="B94" i="18" s="1"/>
  <c r="T94" i="18"/>
  <c r="W93" i="18"/>
  <c r="V93" i="18"/>
  <c r="U93" i="18"/>
  <c r="B93" i="18" s="1"/>
  <c r="T93" i="18"/>
  <c r="W92" i="18"/>
  <c r="V92" i="18"/>
  <c r="U92" i="18"/>
  <c r="B92" i="18" s="1"/>
  <c r="T92" i="18"/>
  <c r="W91" i="18"/>
  <c r="V91" i="18"/>
  <c r="U91" i="18"/>
  <c r="B91" i="18" s="1"/>
  <c r="T91" i="18"/>
  <c r="W90" i="18"/>
  <c r="V90" i="18"/>
  <c r="U90" i="18"/>
  <c r="B90" i="18" s="1"/>
  <c r="T90" i="18"/>
  <c r="W89" i="18"/>
  <c r="V89" i="18"/>
  <c r="U89" i="18"/>
  <c r="B89" i="18" s="1"/>
  <c r="T89" i="18"/>
  <c r="W88" i="18"/>
  <c r="V88" i="18"/>
  <c r="U88" i="18"/>
  <c r="B88" i="18" s="1"/>
  <c r="T88" i="18"/>
  <c r="W87" i="18"/>
  <c r="V87" i="18"/>
  <c r="U87" i="18"/>
  <c r="B87" i="18" s="1"/>
  <c r="T87" i="18"/>
  <c r="W86" i="18"/>
  <c r="V86" i="18"/>
  <c r="U86" i="18"/>
  <c r="B86" i="18" s="1"/>
  <c r="T86" i="18"/>
  <c r="W85" i="18"/>
  <c r="V85" i="18"/>
  <c r="U85" i="18"/>
  <c r="B85" i="18" s="1"/>
  <c r="T85" i="18"/>
  <c r="W84" i="18"/>
  <c r="V84" i="18"/>
  <c r="U84" i="18"/>
  <c r="B84" i="18" s="1"/>
  <c r="T84" i="18"/>
  <c r="W83" i="18"/>
  <c r="V83" i="18"/>
  <c r="U83" i="18"/>
  <c r="B83" i="18" s="1"/>
  <c r="T83" i="18"/>
  <c r="W82" i="18"/>
  <c r="V82" i="18"/>
  <c r="U82" i="18"/>
  <c r="B82" i="18" s="1"/>
  <c r="T82" i="18"/>
  <c r="W81" i="18"/>
  <c r="V81" i="18"/>
  <c r="U81" i="18"/>
  <c r="B81" i="18" s="1"/>
  <c r="T81" i="18"/>
  <c r="W80" i="18"/>
  <c r="V80" i="18"/>
  <c r="U80" i="18"/>
  <c r="B80" i="18" s="1"/>
  <c r="T80" i="18"/>
  <c r="W79" i="18"/>
  <c r="V79" i="18"/>
  <c r="U79" i="18"/>
  <c r="B79" i="18" s="1"/>
  <c r="T79" i="18"/>
  <c r="W78" i="18"/>
  <c r="V78" i="18"/>
  <c r="U78" i="18"/>
  <c r="B78" i="18" s="1"/>
  <c r="T78" i="18"/>
  <c r="W77" i="18"/>
  <c r="V77" i="18"/>
  <c r="U77" i="18"/>
  <c r="B77" i="18" s="1"/>
  <c r="T77" i="18"/>
  <c r="W76" i="18"/>
  <c r="V76" i="18"/>
  <c r="U76" i="18"/>
  <c r="B76" i="18" s="1"/>
  <c r="T76" i="18"/>
  <c r="W75" i="18"/>
  <c r="V75" i="18"/>
  <c r="U75" i="18"/>
  <c r="B75" i="18" s="1"/>
  <c r="T75" i="18"/>
  <c r="W74" i="18"/>
  <c r="V74" i="18"/>
  <c r="U74" i="18"/>
  <c r="B74" i="18" s="1"/>
  <c r="T74" i="18"/>
  <c r="W73" i="18"/>
  <c r="V73" i="18"/>
  <c r="U73" i="18"/>
  <c r="B73" i="18" s="1"/>
  <c r="T73" i="18"/>
  <c r="W72" i="18"/>
  <c r="V72" i="18"/>
  <c r="U72" i="18"/>
  <c r="B72" i="18" s="1"/>
  <c r="T72" i="18"/>
  <c r="W71" i="18"/>
  <c r="V71" i="18"/>
  <c r="U71" i="18"/>
  <c r="B71" i="18" s="1"/>
  <c r="T71" i="18"/>
  <c r="W70" i="18"/>
  <c r="V70" i="18"/>
  <c r="U70" i="18"/>
  <c r="B70" i="18" s="1"/>
  <c r="T70" i="18"/>
  <c r="W69" i="18"/>
  <c r="V69" i="18"/>
  <c r="U69" i="18"/>
  <c r="B69" i="18" s="1"/>
  <c r="T69" i="18"/>
  <c r="W68" i="18"/>
  <c r="V68" i="18"/>
  <c r="U68" i="18"/>
  <c r="B68" i="18" s="1"/>
  <c r="T68" i="18"/>
  <c r="W67" i="18"/>
  <c r="V67" i="18"/>
  <c r="U67" i="18"/>
  <c r="B67" i="18" s="1"/>
  <c r="T67" i="18"/>
  <c r="W66" i="18"/>
  <c r="V66" i="18"/>
  <c r="U66" i="18"/>
  <c r="B66" i="18" s="1"/>
  <c r="T66" i="18"/>
  <c r="W65" i="18"/>
  <c r="V65" i="18"/>
  <c r="U65" i="18"/>
  <c r="B65" i="18" s="1"/>
  <c r="T65" i="18"/>
  <c r="W64" i="18"/>
  <c r="V64" i="18"/>
  <c r="U64" i="18"/>
  <c r="B64" i="18" s="1"/>
  <c r="T64" i="18"/>
  <c r="W63" i="18"/>
  <c r="V63" i="18"/>
  <c r="U63" i="18"/>
  <c r="B63" i="18" s="1"/>
  <c r="T63" i="18"/>
  <c r="W62" i="18"/>
  <c r="V62" i="18"/>
  <c r="U62" i="18"/>
  <c r="B62" i="18" s="1"/>
  <c r="T62" i="18"/>
  <c r="W61" i="18"/>
  <c r="V61" i="18"/>
  <c r="U61" i="18"/>
  <c r="B61" i="18" s="1"/>
  <c r="T61" i="18"/>
  <c r="W60" i="18"/>
  <c r="V60" i="18"/>
  <c r="U60" i="18"/>
  <c r="B60" i="18" s="1"/>
  <c r="T60" i="18"/>
  <c r="W59" i="18"/>
  <c r="V59" i="18"/>
  <c r="U59" i="18"/>
  <c r="B59" i="18" s="1"/>
  <c r="T59" i="18"/>
  <c r="W58" i="18"/>
  <c r="V58" i="18"/>
  <c r="U58" i="18"/>
  <c r="B58" i="18" s="1"/>
  <c r="T58" i="18"/>
  <c r="W57" i="18"/>
  <c r="V57" i="18"/>
  <c r="U57" i="18"/>
  <c r="B57" i="18" s="1"/>
  <c r="T57" i="18"/>
  <c r="W56" i="18"/>
  <c r="V56" i="18"/>
  <c r="U56" i="18"/>
  <c r="B56" i="18" s="1"/>
  <c r="T56" i="18"/>
  <c r="W55" i="18"/>
  <c r="V55" i="18"/>
  <c r="U55" i="18"/>
  <c r="B55" i="18" s="1"/>
  <c r="T55" i="18"/>
  <c r="W54" i="18"/>
  <c r="V54" i="18"/>
  <c r="U54" i="18"/>
  <c r="B54" i="18" s="1"/>
  <c r="T54" i="18"/>
  <c r="W53" i="18"/>
  <c r="V53" i="18"/>
  <c r="U53" i="18"/>
  <c r="B53" i="18" s="1"/>
  <c r="T53" i="18"/>
  <c r="W52" i="18"/>
  <c r="V52" i="18"/>
  <c r="U52" i="18"/>
  <c r="B52" i="18" s="1"/>
  <c r="T52" i="18"/>
  <c r="W51" i="18"/>
  <c r="V51" i="18"/>
  <c r="U51" i="18"/>
  <c r="B51" i="18" s="1"/>
  <c r="T51" i="18"/>
  <c r="W50" i="18"/>
  <c r="V50" i="18"/>
  <c r="U50" i="18"/>
  <c r="B50" i="18" s="1"/>
  <c r="T50" i="18"/>
  <c r="W49" i="18"/>
  <c r="V49" i="18"/>
  <c r="U49" i="18"/>
  <c r="B49" i="18" s="1"/>
  <c r="T49" i="18"/>
  <c r="W48" i="18"/>
  <c r="V48" i="18"/>
  <c r="U48" i="18"/>
  <c r="B48" i="18" s="1"/>
  <c r="T48" i="18"/>
  <c r="W47" i="18"/>
  <c r="V47" i="18"/>
  <c r="U47" i="18"/>
  <c r="B47" i="18" s="1"/>
  <c r="T47" i="18"/>
  <c r="W46" i="18"/>
  <c r="V46" i="18"/>
  <c r="U46" i="18"/>
  <c r="B46" i="18" s="1"/>
  <c r="T46" i="18"/>
  <c r="W45" i="18"/>
  <c r="V45" i="18"/>
  <c r="U45" i="18"/>
  <c r="B45" i="18" s="1"/>
  <c r="T45" i="18"/>
  <c r="W44" i="18"/>
  <c r="V44" i="18"/>
  <c r="U44" i="18"/>
  <c r="B44" i="18" s="1"/>
  <c r="T44" i="18"/>
  <c r="W43" i="18"/>
  <c r="V43" i="18"/>
  <c r="U43" i="18"/>
  <c r="B43" i="18" s="1"/>
  <c r="T43" i="18"/>
  <c r="W42" i="18"/>
  <c r="V42" i="18"/>
  <c r="U42" i="18"/>
  <c r="B42" i="18" s="1"/>
  <c r="T42" i="18"/>
  <c r="W41" i="18"/>
  <c r="V41" i="18"/>
  <c r="U41" i="18"/>
  <c r="B41" i="18" s="1"/>
  <c r="T41" i="18"/>
  <c r="W40" i="18"/>
  <c r="V40" i="18"/>
  <c r="U40" i="18"/>
  <c r="B40" i="18" s="1"/>
  <c r="T40" i="18"/>
  <c r="W39" i="18"/>
  <c r="V39" i="18"/>
  <c r="U39" i="18"/>
  <c r="B39" i="18" s="1"/>
  <c r="T39" i="18"/>
  <c r="W38" i="18"/>
  <c r="V38" i="18"/>
  <c r="U38" i="18"/>
  <c r="B38" i="18" s="1"/>
  <c r="T38" i="18"/>
  <c r="W37" i="18"/>
  <c r="V37" i="18"/>
  <c r="U37" i="18"/>
  <c r="B37" i="18" s="1"/>
  <c r="T37" i="18"/>
  <c r="W36" i="18"/>
  <c r="V36" i="18"/>
  <c r="U36" i="18"/>
  <c r="B36" i="18" s="1"/>
  <c r="T36" i="18"/>
  <c r="W35" i="18"/>
  <c r="V35" i="18"/>
  <c r="U35" i="18"/>
  <c r="B35" i="18" s="1"/>
  <c r="T35" i="18"/>
  <c r="W34" i="18"/>
  <c r="V34" i="18"/>
  <c r="U34" i="18"/>
  <c r="B34" i="18" s="1"/>
  <c r="T34" i="18"/>
  <c r="W33" i="18"/>
  <c r="V33" i="18"/>
  <c r="U33" i="18"/>
  <c r="B33" i="18" s="1"/>
  <c r="T33" i="18"/>
  <c r="W32" i="18"/>
  <c r="V32" i="18"/>
  <c r="U32" i="18"/>
  <c r="B32" i="18" s="1"/>
  <c r="T32" i="18"/>
  <c r="W31" i="18"/>
  <c r="V31" i="18"/>
  <c r="U31" i="18"/>
  <c r="B31" i="18" s="1"/>
  <c r="T31" i="18"/>
  <c r="W30" i="18"/>
  <c r="V30" i="18"/>
  <c r="U30" i="18"/>
  <c r="B30" i="18" s="1"/>
  <c r="T30" i="18"/>
  <c r="W29" i="18"/>
  <c r="V29" i="18"/>
  <c r="U29" i="18"/>
  <c r="B29" i="18" s="1"/>
  <c r="T29" i="18"/>
  <c r="W28" i="18"/>
  <c r="V28" i="18"/>
  <c r="U28" i="18"/>
  <c r="B28" i="18" s="1"/>
  <c r="T28" i="18"/>
  <c r="W27" i="18"/>
  <c r="V27" i="18"/>
  <c r="U27" i="18"/>
  <c r="B27" i="18" s="1"/>
  <c r="T27" i="18"/>
  <c r="W26" i="18"/>
  <c r="V26" i="18"/>
  <c r="U26" i="18"/>
  <c r="B26" i="18" s="1"/>
  <c r="T26" i="18"/>
  <c r="W25" i="18"/>
  <c r="V25" i="18"/>
  <c r="U25" i="18"/>
  <c r="B25" i="18" s="1"/>
  <c r="T25" i="18"/>
  <c r="W24" i="18"/>
  <c r="V24" i="18"/>
  <c r="U24" i="18"/>
  <c r="B24" i="18" s="1"/>
  <c r="T24" i="18"/>
  <c r="W23" i="18"/>
  <c r="V23" i="18"/>
  <c r="U23" i="18"/>
  <c r="B23" i="18" s="1"/>
  <c r="T23" i="18"/>
  <c r="W22" i="18"/>
  <c r="V22" i="18"/>
  <c r="U22" i="18"/>
  <c r="B22" i="18" s="1"/>
  <c r="T22" i="18"/>
  <c r="W21" i="18"/>
  <c r="V21" i="18"/>
  <c r="U21" i="18"/>
  <c r="B21" i="18" s="1"/>
  <c r="T21" i="18"/>
  <c r="W20" i="18"/>
  <c r="V20" i="18"/>
  <c r="U20" i="18"/>
  <c r="B20" i="18" s="1"/>
  <c r="T20" i="18"/>
  <c r="W19" i="18"/>
  <c r="V19" i="18"/>
  <c r="U19" i="18"/>
  <c r="B19" i="18" s="1"/>
  <c r="T19" i="18"/>
  <c r="P19" i="18"/>
  <c r="W18" i="18"/>
  <c r="V18" i="18"/>
  <c r="U18" i="18"/>
  <c r="B18" i="18" s="1"/>
  <c r="T18" i="18"/>
  <c r="P18" i="18"/>
  <c r="W17" i="18"/>
  <c r="V17" i="18"/>
  <c r="U17" i="18"/>
  <c r="T17" i="18"/>
  <c r="P17" i="18"/>
  <c r="W16" i="18"/>
  <c r="V16" i="18"/>
  <c r="U16" i="18"/>
  <c r="T16" i="18"/>
  <c r="P16" i="18"/>
  <c r="C5" i="18"/>
  <c r="E4" i="18"/>
  <c r="C4" i="18"/>
  <c r="R18" i="12"/>
  <c r="Q18" i="12"/>
  <c r="P18" i="12"/>
  <c r="R17" i="12"/>
  <c r="Q17" i="12"/>
  <c r="P17" i="12"/>
  <c r="R16" i="12"/>
  <c r="Q16" i="12"/>
  <c r="P16" i="12"/>
  <c r="C5" i="12"/>
  <c r="E4" i="12"/>
  <c r="C4" i="12"/>
  <c r="Z81" i="15"/>
  <c r="Y81" i="15"/>
  <c r="X81" i="15"/>
  <c r="V81" i="15"/>
  <c r="U81" i="15"/>
  <c r="Z80" i="15"/>
  <c r="Y80" i="15"/>
  <c r="X80" i="15"/>
  <c r="V80" i="15"/>
  <c r="U80" i="15"/>
  <c r="Z79" i="15"/>
  <c r="Y79" i="15"/>
  <c r="X79" i="15"/>
  <c r="V79" i="15"/>
  <c r="U79" i="15"/>
  <c r="Z78" i="15"/>
  <c r="Y78" i="15"/>
  <c r="X78" i="15"/>
  <c r="V78" i="15"/>
  <c r="U78" i="15"/>
  <c r="Z77" i="15"/>
  <c r="Y77" i="15"/>
  <c r="X77" i="15"/>
  <c r="V77" i="15"/>
  <c r="U77" i="15"/>
  <c r="Z76" i="15"/>
  <c r="Y76" i="15"/>
  <c r="X76" i="15"/>
  <c r="V76" i="15"/>
  <c r="U76" i="15"/>
  <c r="Z75" i="15"/>
  <c r="Y75" i="15"/>
  <c r="X75" i="15"/>
  <c r="V75" i="15"/>
  <c r="U75" i="15"/>
  <c r="Z74" i="15"/>
  <c r="Y74" i="15"/>
  <c r="X74" i="15"/>
  <c r="V74" i="15"/>
  <c r="U74" i="15"/>
  <c r="Z73" i="15"/>
  <c r="Y73" i="15"/>
  <c r="X73" i="15"/>
  <c r="V73" i="15"/>
  <c r="U73" i="15"/>
  <c r="Z72" i="15"/>
  <c r="Y72" i="15"/>
  <c r="X72" i="15"/>
  <c r="V72" i="15"/>
  <c r="U72" i="15"/>
  <c r="Z71" i="15"/>
  <c r="Y71" i="15"/>
  <c r="X71" i="15"/>
  <c r="V71" i="15"/>
  <c r="U71" i="15"/>
  <c r="Z70" i="15"/>
  <c r="Y70" i="15"/>
  <c r="X70" i="15"/>
  <c r="V70" i="15"/>
  <c r="U70" i="15"/>
  <c r="Z69" i="15"/>
  <c r="Y69" i="15"/>
  <c r="X69" i="15"/>
  <c r="V69" i="15"/>
  <c r="U69" i="15"/>
  <c r="Z68" i="15"/>
  <c r="Y68" i="15"/>
  <c r="X68" i="15"/>
  <c r="V68" i="15"/>
  <c r="U68" i="15"/>
  <c r="Z67" i="15"/>
  <c r="Y67" i="15"/>
  <c r="X67" i="15"/>
  <c r="V67" i="15"/>
  <c r="U67" i="15"/>
  <c r="Z66" i="15"/>
  <c r="Y66" i="15"/>
  <c r="X66" i="15"/>
  <c r="V66" i="15"/>
  <c r="U66" i="15"/>
  <c r="Z65" i="15"/>
  <c r="Y65" i="15"/>
  <c r="X65" i="15"/>
  <c r="V65" i="15"/>
  <c r="U65" i="15"/>
  <c r="Z64" i="15"/>
  <c r="Y64" i="15"/>
  <c r="X64" i="15"/>
  <c r="V64" i="15"/>
  <c r="U64" i="15"/>
  <c r="Z63" i="15"/>
  <c r="Y63" i="15"/>
  <c r="X63" i="15"/>
  <c r="V63" i="15"/>
  <c r="U63" i="15"/>
  <c r="Z62" i="15"/>
  <c r="Y62" i="15"/>
  <c r="X62" i="15"/>
  <c r="V62" i="15"/>
  <c r="U62" i="15"/>
  <c r="Z61" i="15"/>
  <c r="Y61" i="15"/>
  <c r="X61" i="15"/>
  <c r="V61" i="15"/>
  <c r="U61" i="15"/>
  <c r="Z60" i="15"/>
  <c r="Y60" i="15"/>
  <c r="X60" i="15"/>
  <c r="V60" i="15"/>
  <c r="U60" i="15"/>
  <c r="Z59" i="15"/>
  <c r="Y59" i="15"/>
  <c r="X59" i="15"/>
  <c r="V59" i="15"/>
  <c r="U59" i="15"/>
  <c r="Z58" i="15"/>
  <c r="Y58" i="15"/>
  <c r="X58" i="15"/>
  <c r="V58" i="15"/>
  <c r="U58" i="15"/>
  <c r="Z57" i="15"/>
  <c r="Y57" i="15"/>
  <c r="X57" i="15"/>
  <c r="V57" i="15"/>
  <c r="U57" i="15"/>
  <c r="Z56" i="15"/>
  <c r="Y56" i="15"/>
  <c r="X56" i="15"/>
  <c r="V56" i="15"/>
  <c r="U56" i="15"/>
  <c r="Z55" i="15"/>
  <c r="Y55" i="15"/>
  <c r="X55" i="15"/>
  <c r="V55" i="15"/>
  <c r="U55" i="15"/>
  <c r="Z54" i="15"/>
  <c r="Y54" i="15"/>
  <c r="X54" i="15"/>
  <c r="V54" i="15"/>
  <c r="U54" i="15"/>
  <c r="Z53" i="15"/>
  <c r="Y53" i="15"/>
  <c r="X53" i="15"/>
  <c r="V53" i="15"/>
  <c r="U53" i="15"/>
  <c r="Z52" i="15"/>
  <c r="Y52" i="15"/>
  <c r="X52" i="15"/>
  <c r="V52" i="15"/>
  <c r="U52" i="15"/>
  <c r="Z51" i="15"/>
  <c r="Y51" i="15"/>
  <c r="X51" i="15"/>
  <c r="V51" i="15"/>
  <c r="U51" i="15"/>
  <c r="Z50" i="15"/>
  <c r="Y50" i="15"/>
  <c r="X50" i="15"/>
  <c r="V50" i="15"/>
  <c r="U50" i="15"/>
  <c r="Z49" i="15"/>
  <c r="Y49" i="15"/>
  <c r="X49" i="15"/>
  <c r="V49" i="15"/>
  <c r="U49" i="15"/>
  <c r="Z48" i="15"/>
  <c r="Y48" i="15"/>
  <c r="X48" i="15"/>
  <c r="V48" i="15"/>
  <c r="U48" i="15"/>
  <c r="Z47" i="15"/>
  <c r="Y47" i="15"/>
  <c r="X47" i="15"/>
  <c r="V47" i="15"/>
  <c r="U47" i="15"/>
  <c r="Z46" i="15"/>
  <c r="Y46" i="15"/>
  <c r="X46" i="15"/>
  <c r="V46" i="15"/>
  <c r="U46" i="15"/>
  <c r="Z45" i="15"/>
  <c r="Y45" i="15"/>
  <c r="X45" i="15"/>
  <c r="V45" i="15"/>
  <c r="U45" i="15"/>
  <c r="Z44" i="15"/>
  <c r="Y44" i="15"/>
  <c r="X44" i="15"/>
  <c r="V44" i="15"/>
  <c r="U44" i="15"/>
  <c r="Z43" i="15"/>
  <c r="Y43" i="15"/>
  <c r="X43" i="15"/>
  <c r="V43" i="15"/>
  <c r="U43" i="15"/>
  <c r="Z42" i="15"/>
  <c r="Y42" i="15"/>
  <c r="X42" i="15"/>
  <c r="V42" i="15"/>
  <c r="U42" i="15"/>
  <c r="C5" i="15"/>
  <c r="E4" i="15"/>
  <c r="C4" i="15"/>
  <c r="D227" i="14"/>
  <c r="D226" i="14"/>
  <c r="D225" i="14"/>
  <c r="Q223" i="14"/>
  <c r="P223" i="14"/>
  <c r="O223" i="14"/>
  <c r="N223" i="14"/>
  <c r="Q222" i="14"/>
  <c r="P222" i="14"/>
  <c r="O222" i="14"/>
  <c r="N222" i="14"/>
  <c r="Q221" i="14"/>
  <c r="P221" i="14"/>
  <c r="O221" i="14"/>
  <c r="N221" i="14"/>
  <c r="Q220" i="14"/>
  <c r="P220" i="14"/>
  <c r="O220" i="14"/>
  <c r="N220" i="14"/>
  <c r="Q219" i="14"/>
  <c r="P219" i="14"/>
  <c r="O219" i="14"/>
  <c r="N219" i="14"/>
  <c r="Q218" i="14"/>
  <c r="P218" i="14"/>
  <c r="O218" i="14"/>
  <c r="N218" i="14"/>
  <c r="Q217" i="14"/>
  <c r="P217" i="14"/>
  <c r="O217" i="14"/>
  <c r="N217" i="14"/>
  <c r="Q216" i="14"/>
  <c r="P216" i="14"/>
  <c r="O216" i="14"/>
  <c r="N216" i="14"/>
  <c r="Q215" i="14"/>
  <c r="P215" i="14"/>
  <c r="O215" i="14"/>
  <c r="N215" i="14"/>
  <c r="Q214" i="14"/>
  <c r="P214" i="14"/>
  <c r="O214" i="14"/>
  <c r="N214" i="14"/>
  <c r="Q213" i="14"/>
  <c r="P213" i="14"/>
  <c r="O213" i="14"/>
  <c r="N213" i="14"/>
  <c r="Q212" i="14"/>
  <c r="P212" i="14"/>
  <c r="O212" i="14"/>
  <c r="N212" i="14"/>
  <c r="Q211" i="14"/>
  <c r="P211" i="14"/>
  <c r="O211" i="14"/>
  <c r="N211" i="14"/>
  <c r="Q210" i="14"/>
  <c r="P210" i="14"/>
  <c r="O210" i="14"/>
  <c r="N210" i="14"/>
  <c r="Q209" i="14"/>
  <c r="P209" i="14"/>
  <c r="O209" i="14"/>
  <c r="N209" i="14"/>
  <c r="Q208" i="14"/>
  <c r="P208" i="14"/>
  <c r="O208" i="14"/>
  <c r="N208" i="14"/>
  <c r="Q207" i="14"/>
  <c r="P207" i="14"/>
  <c r="O207" i="14"/>
  <c r="N207" i="14"/>
  <c r="Q206" i="14"/>
  <c r="P206" i="14"/>
  <c r="O206" i="14"/>
  <c r="N206" i="14"/>
  <c r="Q205" i="14"/>
  <c r="P205" i="14"/>
  <c r="O205" i="14"/>
  <c r="N205" i="14"/>
  <c r="Q204" i="14"/>
  <c r="P204" i="14"/>
  <c r="O204" i="14"/>
  <c r="N204" i="14"/>
  <c r="Q203" i="14"/>
  <c r="P203" i="14"/>
  <c r="O203" i="14"/>
  <c r="N203" i="14"/>
  <c r="Q202" i="14"/>
  <c r="P202" i="14"/>
  <c r="O202" i="14"/>
  <c r="N202" i="14"/>
  <c r="Q201" i="14"/>
  <c r="P201" i="14"/>
  <c r="O201" i="14"/>
  <c r="N201" i="14"/>
  <c r="Q200" i="14"/>
  <c r="P200" i="14"/>
  <c r="O200" i="14"/>
  <c r="N200" i="14"/>
  <c r="Q199" i="14"/>
  <c r="P199" i="14"/>
  <c r="O199" i="14"/>
  <c r="N199" i="14"/>
  <c r="Q198" i="14"/>
  <c r="P198" i="14"/>
  <c r="O198" i="14"/>
  <c r="N198" i="14"/>
  <c r="Q197" i="14"/>
  <c r="P197" i="14"/>
  <c r="O197" i="14"/>
  <c r="N197" i="14"/>
  <c r="Q196" i="14"/>
  <c r="P196" i="14"/>
  <c r="O196" i="14"/>
  <c r="N196" i="14"/>
  <c r="Q195" i="14"/>
  <c r="P195" i="14"/>
  <c r="O195" i="14"/>
  <c r="N195" i="14"/>
  <c r="Q194" i="14"/>
  <c r="P194" i="14"/>
  <c r="O194" i="14"/>
  <c r="N194" i="14"/>
  <c r="Q193" i="14"/>
  <c r="P193" i="14"/>
  <c r="O193" i="14"/>
  <c r="N193" i="14"/>
  <c r="Q192" i="14"/>
  <c r="P192" i="14"/>
  <c r="O192" i="14"/>
  <c r="N192" i="14"/>
  <c r="Q191" i="14"/>
  <c r="P191" i="14"/>
  <c r="O191" i="14"/>
  <c r="N191" i="14"/>
  <c r="Q190" i="14"/>
  <c r="P190" i="14"/>
  <c r="O190" i="14"/>
  <c r="N190" i="14"/>
  <c r="Q189" i="14"/>
  <c r="P189" i="14"/>
  <c r="O189" i="14"/>
  <c r="N189" i="14"/>
  <c r="Q188" i="14"/>
  <c r="P188" i="14"/>
  <c r="O188" i="14"/>
  <c r="N188" i="14"/>
  <c r="Q187" i="14"/>
  <c r="P187" i="14"/>
  <c r="O187" i="14"/>
  <c r="N187" i="14"/>
  <c r="Q186" i="14"/>
  <c r="P186" i="14"/>
  <c r="O186" i="14"/>
  <c r="N186" i="14"/>
  <c r="Q185" i="14"/>
  <c r="P185" i="14"/>
  <c r="O185" i="14"/>
  <c r="N185" i="14"/>
  <c r="Q184" i="14"/>
  <c r="P184" i="14"/>
  <c r="O184" i="14"/>
  <c r="N184" i="14"/>
  <c r="Q183" i="14"/>
  <c r="P183" i="14"/>
  <c r="O183" i="14"/>
  <c r="N183" i="14"/>
  <c r="Q182" i="14"/>
  <c r="P182" i="14"/>
  <c r="O182" i="14"/>
  <c r="N182" i="14"/>
  <c r="Q181" i="14"/>
  <c r="P181" i="14"/>
  <c r="O181" i="14"/>
  <c r="N181" i="14"/>
  <c r="Q180" i="14"/>
  <c r="P180" i="14"/>
  <c r="O180" i="14"/>
  <c r="N180" i="14"/>
  <c r="Q179" i="14"/>
  <c r="P179" i="14"/>
  <c r="O179" i="14"/>
  <c r="N179" i="14"/>
  <c r="Q178" i="14"/>
  <c r="P178" i="14"/>
  <c r="O178" i="14"/>
  <c r="N178" i="14"/>
  <c r="Q177" i="14"/>
  <c r="P177" i="14"/>
  <c r="O177" i="14"/>
  <c r="N177" i="14"/>
  <c r="Q176" i="14"/>
  <c r="P176" i="14"/>
  <c r="O176" i="14"/>
  <c r="N176" i="14"/>
  <c r="Q175" i="14"/>
  <c r="P175" i="14"/>
  <c r="O175" i="14"/>
  <c r="N175" i="14"/>
  <c r="Q174" i="14"/>
  <c r="P174" i="14"/>
  <c r="O174" i="14"/>
  <c r="N174" i="14"/>
  <c r="Q173" i="14"/>
  <c r="P173" i="14"/>
  <c r="O173" i="14"/>
  <c r="N173" i="14"/>
  <c r="Q172" i="14"/>
  <c r="P172" i="14"/>
  <c r="O172" i="14"/>
  <c r="N172" i="14"/>
  <c r="Q171" i="14"/>
  <c r="P171" i="14"/>
  <c r="O171" i="14"/>
  <c r="N171" i="14"/>
  <c r="Q170" i="14"/>
  <c r="P170" i="14"/>
  <c r="O170" i="14"/>
  <c r="N170" i="14"/>
  <c r="Q169" i="14"/>
  <c r="P169" i="14"/>
  <c r="O169" i="14"/>
  <c r="N169" i="14"/>
  <c r="Q168" i="14"/>
  <c r="P168" i="14"/>
  <c r="O168" i="14"/>
  <c r="N168" i="14"/>
  <c r="Q167" i="14"/>
  <c r="P167" i="14"/>
  <c r="O167" i="14"/>
  <c r="N167" i="14"/>
  <c r="Q166" i="14"/>
  <c r="P166" i="14"/>
  <c r="O166" i="14"/>
  <c r="N166" i="14"/>
  <c r="Q165" i="14"/>
  <c r="P165" i="14"/>
  <c r="O165" i="14"/>
  <c r="N165" i="14"/>
  <c r="Q164" i="14"/>
  <c r="P164" i="14"/>
  <c r="O164" i="14"/>
  <c r="N164" i="14"/>
  <c r="Q163" i="14"/>
  <c r="P163" i="14"/>
  <c r="O163" i="14"/>
  <c r="N163" i="14"/>
  <c r="Q162" i="14"/>
  <c r="P162" i="14"/>
  <c r="O162" i="14"/>
  <c r="N162" i="14"/>
  <c r="Q161" i="14"/>
  <c r="P161" i="14"/>
  <c r="O161" i="14"/>
  <c r="N161" i="14"/>
  <c r="Q160" i="14"/>
  <c r="P160" i="14"/>
  <c r="O160" i="14"/>
  <c r="N160" i="14"/>
  <c r="Q159" i="14"/>
  <c r="P159" i="14"/>
  <c r="O159" i="14"/>
  <c r="N159" i="14"/>
  <c r="Q158" i="14"/>
  <c r="P158" i="14"/>
  <c r="O158" i="14"/>
  <c r="N158" i="14"/>
  <c r="Q157" i="14"/>
  <c r="P157" i="14"/>
  <c r="O157" i="14"/>
  <c r="N157" i="14"/>
  <c r="Q156" i="14"/>
  <c r="P156" i="14"/>
  <c r="O156" i="14"/>
  <c r="N156" i="14"/>
  <c r="Q155" i="14"/>
  <c r="P155" i="14"/>
  <c r="O155" i="14"/>
  <c r="N155" i="14"/>
  <c r="Q154" i="14"/>
  <c r="P154" i="14"/>
  <c r="O154" i="14"/>
  <c r="N154" i="14"/>
  <c r="Q153" i="14"/>
  <c r="P153" i="14"/>
  <c r="O153" i="14"/>
  <c r="N153" i="14"/>
  <c r="Q152" i="14"/>
  <c r="P152" i="14"/>
  <c r="O152" i="14"/>
  <c r="N152" i="14"/>
  <c r="Q151" i="14"/>
  <c r="P151" i="14"/>
  <c r="O151" i="14"/>
  <c r="N151" i="14"/>
  <c r="Q150" i="14"/>
  <c r="P150" i="14"/>
  <c r="O150" i="14"/>
  <c r="N150" i="14"/>
  <c r="Q149" i="14"/>
  <c r="P149" i="14"/>
  <c r="O149" i="14"/>
  <c r="N149" i="14"/>
  <c r="Q148" i="14"/>
  <c r="P148" i="14"/>
  <c r="O148" i="14"/>
  <c r="N148" i="14"/>
  <c r="Q147" i="14"/>
  <c r="P147" i="14"/>
  <c r="O147" i="14"/>
  <c r="N147" i="14"/>
  <c r="Q146" i="14"/>
  <c r="P146" i="14"/>
  <c r="O146" i="14"/>
  <c r="N146" i="14"/>
  <c r="Q145" i="14"/>
  <c r="P145" i="14"/>
  <c r="O145" i="14"/>
  <c r="N145" i="14"/>
  <c r="Q144" i="14"/>
  <c r="P144" i="14"/>
  <c r="O144" i="14"/>
  <c r="N144" i="14"/>
  <c r="Q143" i="14"/>
  <c r="P143" i="14"/>
  <c r="O143" i="14"/>
  <c r="N143" i="14"/>
  <c r="Q142" i="14"/>
  <c r="P142" i="14"/>
  <c r="O142" i="14"/>
  <c r="N142" i="14"/>
  <c r="Q141" i="14"/>
  <c r="P141" i="14"/>
  <c r="O141" i="14"/>
  <c r="N141" i="14"/>
  <c r="Q140" i="14"/>
  <c r="P140" i="14"/>
  <c r="O140" i="14"/>
  <c r="N140" i="14"/>
  <c r="Q139" i="14"/>
  <c r="P139" i="14"/>
  <c r="O139" i="14"/>
  <c r="N139" i="14"/>
  <c r="Q138" i="14"/>
  <c r="P138" i="14"/>
  <c r="O138" i="14"/>
  <c r="N138" i="14"/>
  <c r="Q137" i="14"/>
  <c r="P137" i="14"/>
  <c r="O137" i="14"/>
  <c r="N137" i="14"/>
  <c r="Q136" i="14"/>
  <c r="P136" i="14"/>
  <c r="O136" i="14"/>
  <c r="N136" i="14"/>
  <c r="Q135" i="14"/>
  <c r="P135" i="14"/>
  <c r="O135" i="14"/>
  <c r="N135" i="14"/>
  <c r="Q134" i="14"/>
  <c r="P134" i="14"/>
  <c r="O134" i="14"/>
  <c r="N134" i="14"/>
  <c r="Q133" i="14"/>
  <c r="P133" i="14"/>
  <c r="O133" i="14"/>
  <c r="N133" i="14"/>
  <c r="Q132" i="14"/>
  <c r="P132" i="14"/>
  <c r="O132" i="14"/>
  <c r="N132" i="14"/>
  <c r="Q131" i="14"/>
  <c r="P131" i="14"/>
  <c r="O131" i="14"/>
  <c r="N131" i="14"/>
  <c r="Q130" i="14"/>
  <c r="P130" i="14"/>
  <c r="O130" i="14"/>
  <c r="N130" i="14"/>
  <c r="Q129" i="14"/>
  <c r="P129" i="14"/>
  <c r="O129" i="14"/>
  <c r="N129" i="14"/>
  <c r="Q128" i="14"/>
  <c r="P128" i="14"/>
  <c r="O128" i="14"/>
  <c r="N128" i="14"/>
  <c r="Q127" i="14"/>
  <c r="P127" i="14"/>
  <c r="O127" i="14"/>
  <c r="N127" i="14"/>
  <c r="Q126" i="14"/>
  <c r="P126" i="14"/>
  <c r="O126" i="14"/>
  <c r="N126" i="14"/>
  <c r="Q125" i="14"/>
  <c r="P125" i="14"/>
  <c r="O125" i="14"/>
  <c r="N125" i="14"/>
  <c r="Q124" i="14"/>
  <c r="P124" i="14"/>
  <c r="O124" i="14"/>
  <c r="N124" i="14"/>
  <c r="Q123" i="14"/>
  <c r="P123" i="14"/>
  <c r="O123" i="14"/>
  <c r="N123" i="14"/>
  <c r="Q122" i="14"/>
  <c r="P122" i="14"/>
  <c r="O122" i="14"/>
  <c r="N122" i="14"/>
  <c r="Q121" i="14"/>
  <c r="P121" i="14"/>
  <c r="O121" i="14"/>
  <c r="N121" i="14"/>
  <c r="Q120" i="14"/>
  <c r="P120" i="14"/>
  <c r="O120" i="14"/>
  <c r="N120" i="14"/>
  <c r="Q119" i="14"/>
  <c r="P119" i="14"/>
  <c r="O119" i="14"/>
  <c r="N119" i="14"/>
  <c r="Q118" i="14"/>
  <c r="P118" i="14"/>
  <c r="O118" i="14"/>
  <c r="N118" i="14"/>
  <c r="Q117" i="14"/>
  <c r="P117" i="14"/>
  <c r="O117" i="14"/>
  <c r="N117" i="14"/>
  <c r="Q116" i="14"/>
  <c r="P116" i="14"/>
  <c r="O116" i="14"/>
  <c r="N116" i="14"/>
  <c r="Q115" i="14"/>
  <c r="P115" i="14"/>
  <c r="O115" i="14"/>
  <c r="N115" i="14"/>
  <c r="Q114" i="14"/>
  <c r="P114" i="14"/>
  <c r="O114" i="14"/>
  <c r="N114" i="14"/>
  <c r="Q113" i="14"/>
  <c r="P113" i="14"/>
  <c r="O113" i="14"/>
  <c r="N113" i="14"/>
  <c r="Q112" i="14"/>
  <c r="P112" i="14"/>
  <c r="O112" i="14"/>
  <c r="N112" i="14"/>
  <c r="Q111" i="14"/>
  <c r="P111" i="14"/>
  <c r="O111" i="14"/>
  <c r="N111" i="14"/>
  <c r="Q110" i="14"/>
  <c r="P110" i="14"/>
  <c r="O110" i="14"/>
  <c r="N110" i="14"/>
  <c r="Q109" i="14"/>
  <c r="P109" i="14"/>
  <c r="O109" i="14"/>
  <c r="N109" i="14"/>
  <c r="Q108" i="14"/>
  <c r="P108" i="14"/>
  <c r="O108" i="14"/>
  <c r="N108" i="14"/>
  <c r="Q107" i="14"/>
  <c r="P107" i="14"/>
  <c r="O107" i="14"/>
  <c r="N107" i="14"/>
  <c r="Q106" i="14"/>
  <c r="P106" i="14"/>
  <c r="O106" i="14"/>
  <c r="N106" i="14"/>
  <c r="Q105" i="14"/>
  <c r="P105" i="14"/>
  <c r="O105" i="14"/>
  <c r="N105" i="14"/>
  <c r="Q104" i="14"/>
  <c r="P104" i="14"/>
  <c r="O104" i="14"/>
  <c r="N104" i="14"/>
  <c r="Q103" i="14"/>
  <c r="P103" i="14"/>
  <c r="O103" i="14"/>
  <c r="N103" i="14"/>
  <c r="Q102" i="14"/>
  <c r="P102" i="14"/>
  <c r="O102" i="14"/>
  <c r="N102" i="14"/>
  <c r="Q101" i="14"/>
  <c r="P101" i="14"/>
  <c r="O101" i="14"/>
  <c r="N101" i="14"/>
  <c r="Q100" i="14"/>
  <c r="P100" i="14"/>
  <c r="O100" i="14"/>
  <c r="N100" i="14"/>
  <c r="Q99" i="14"/>
  <c r="P99" i="14"/>
  <c r="O99" i="14"/>
  <c r="N99" i="14"/>
  <c r="Q98" i="14"/>
  <c r="P98" i="14"/>
  <c r="O98" i="14"/>
  <c r="N98" i="14"/>
  <c r="Q97" i="14"/>
  <c r="P97" i="14"/>
  <c r="O97" i="14"/>
  <c r="N97" i="14"/>
  <c r="Q96" i="14"/>
  <c r="P96" i="14"/>
  <c r="O96" i="14"/>
  <c r="N96" i="14"/>
  <c r="Q95" i="14"/>
  <c r="P95" i="14"/>
  <c r="O95" i="14"/>
  <c r="N95" i="14"/>
  <c r="Q94" i="14"/>
  <c r="P94" i="14"/>
  <c r="O94" i="14"/>
  <c r="N94" i="14"/>
  <c r="Q93" i="14"/>
  <c r="P93" i="14"/>
  <c r="O93" i="14"/>
  <c r="N93" i="14"/>
  <c r="Q92" i="14"/>
  <c r="P92" i="14"/>
  <c r="O92" i="14"/>
  <c r="N92" i="14"/>
  <c r="Q91" i="14"/>
  <c r="P91" i="14"/>
  <c r="O91" i="14"/>
  <c r="N91" i="14"/>
  <c r="Q90" i="14"/>
  <c r="P90" i="14"/>
  <c r="O90" i="14"/>
  <c r="N90" i="14"/>
  <c r="Q89" i="14"/>
  <c r="P89" i="14"/>
  <c r="O89" i="14"/>
  <c r="N89" i="14"/>
  <c r="Q88" i="14"/>
  <c r="P88" i="14"/>
  <c r="O88" i="14"/>
  <c r="N88" i="14"/>
  <c r="Q87" i="14"/>
  <c r="P87" i="14"/>
  <c r="O87" i="14"/>
  <c r="N87" i="14"/>
  <c r="Q86" i="14"/>
  <c r="P86" i="14"/>
  <c r="O86" i="14"/>
  <c r="N86" i="14"/>
  <c r="Q85" i="14"/>
  <c r="P85" i="14"/>
  <c r="O85" i="14"/>
  <c r="N85" i="14"/>
  <c r="Q84" i="14"/>
  <c r="P84" i="14"/>
  <c r="O84" i="14"/>
  <c r="N84" i="14"/>
  <c r="Q83" i="14"/>
  <c r="P83" i="14"/>
  <c r="O83" i="14"/>
  <c r="N83" i="14"/>
  <c r="Q82" i="14"/>
  <c r="P82" i="14"/>
  <c r="O82" i="14"/>
  <c r="N82" i="14"/>
  <c r="Q81" i="14"/>
  <c r="P81" i="14"/>
  <c r="O81" i="14"/>
  <c r="N81" i="14"/>
  <c r="Q80" i="14"/>
  <c r="P80" i="14"/>
  <c r="O80" i="14"/>
  <c r="N80" i="14"/>
  <c r="Q79" i="14"/>
  <c r="P79" i="14"/>
  <c r="O79" i="14"/>
  <c r="N79" i="14"/>
  <c r="Q78" i="14"/>
  <c r="P78" i="14"/>
  <c r="O78" i="14"/>
  <c r="N78" i="14"/>
  <c r="Q77" i="14"/>
  <c r="P77" i="14"/>
  <c r="O77" i="14"/>
  <c r="N77" i="14"/>
  <c r="Q76" i="14"/>
  <c r="P76" i="14"/>
  <c r="O76" i="14"/>
  <c r="N76" i="14"/>
  <c r="Q75" i="14"/>
  <c r="P75" i="14"/>
  <c r="O75" i="14"/>
  <c r="N75" i="14"/>
  <c r="Q74" i="14"/>
  <c r="P74" i="14"/>
  <c r="O74" i="14"/>
  <c r="N74" i="14"/>
  <c r="Q73" i="14"/>
  <c r="P73" i="14"/>
  <c r="O73" i="14"/>
  <c r="N73" i="14"/>
  <c r="Q72" i="14"/>
  <c r="P72" i="14"/>
  <c r="O72" i="14"/>
  <c r="N72" i="14"/>
  <c r="Q71" i="14"/>
  <c r="P71" i="14"/>
  <c r="O71" i="14"/>
  <c r="N71" i="14"/>
  <c r="Q70" i="14"/>
  <c r="P70" i="14"/>
  <c r="O70" i="14"/>
  <c r="N70" i="14"/>
  <c r="Q69" i="14"/>
  <c r="P69" i="14"/>
  <c r="O69" i="14"/>
  <c r="N69" i="14"/>
  <c r="Q68" i="14"/>
  <c r="P68" i="14"/>
  <c r="O68" i="14"/>
  <c r="N68" i="14"/>
  <c r="Q67" i="14"/>
  <c r="P67" i="14"/>
  <c r="O67" i="14"/>
  <c r="N67" i="14"/>
  <c r="Q66" i="14"/>
  <c r="P66" i="14"/>
  <c r="O66" i="14"/>
  <c r="N66" i="14"/>
  <c r="Q65" i="14"/>
  <c r="P65" i="14"/>
  <c r="O65" i="14"/>
  <c r="N65" i="14"/>
  <c r="Q64" i="14"/>
  <c r="P64" i="14"/>
  <c r="O64" i="14"/>
  <c r="N64" i="14"/>
  <c r="Q63" i="14"/>
  <c r="P63" i="14"/>
  <c r="O63" i="14"/>
  <c r="N63" i="14"/>
  <c r="Q62" i="14"/>
  <c r="P62" i="14"/>
  <c r="O62" i="14"/>
  <c r="N62" i="14"/>
  <c r="Q61" i="14"/>
  <c r="P61" i="14"/>
  <c r="O61" i="14"/>
  <c r="N61" i="14"/>
  <c r="Q60" i="14"/>
  <c r="P60" i="14"/>
  <c r="O60" i="14"/>
  <c r="N60" i="14"/>
  <c r="Q59" i="14"/>
  <c r="P59" i="14"/>
  <c r="O59" i="14"/>
  <c r="N59" i="14"/>
  <c r="Q58" i="14"/>
  <c r="P58" i="14"/>
  <c r="O58" i="14"/>
  <c r="N58" i="14"/>
  <c r="Q57" i="14"/>
  <c r="P57" i="14"/>
  <c r="O57" i="14"/>
  <c r="N57" i="14"/>
  <c r="Q56" i="14"/>
  <c r="P56" i="14"/>
  <c r="O56" i="14"/>
  <c r="N56" i="14"/>
  <c r="Q55" i="14"/>
  <c r="P55" i="14"/>
  <c r="O55" i="14"/>
  <c r="N55" i="14"/>
  <c r="Q54" i="14"/>
  <c r="P54" i="14"/>
  <c r="O54" i="14"/>
  <c r="N54" i="14"/>
  <c r="Q53" i="14"/>
  <c r="P53" i="14"/>
  <c r="O53" i="14"/>
  <c r="N53" i="14"/>
  <c r="Q52" i="14"/>
  <c r="P52" i="14"/>
  <c r="O52" i="14"/>
  <c r="N52" i="14"/>
  <c r="Q51" i="14"/>
  <c r="P51" i="14"/>
  <c r="O51" i="14"/>
  <c r="N51" i="14"/>
  <c r="Q50" i="14"/>
  <c r="P50" i="14"/>
  <c r="O50" i="14"/>
  <c r="N50" i="14"/>
  <c r="Q49" i="14"/>
  <c r="P49" i="14"/>
  <c r="O49" i="14"/>
  <c r="N49" i="14"/>
  <c r="Q48" i="14"/>
  <c r="P48" i="14"/>
  <c r="O48" i="14"/>
  <c r="N48" i="14"/>
  <c r="Q47" i="14"/>
  <c r="P47" i="14"/>
  <c r="O47" i="14"/>
  <c r="N47" i="14"/>
  <c r="Q46" i="14"/>
  <c r="P46" i="14"/>
  <c r="O46" i="14"/>
  <c r="N46" i="14"/>
  <c r="Q45" i="14"/>
  <c r="P45" i="14"/>
  <c r="O45" i="14"/>
  <c r="N45" i="14"/>
  <c r="Q44" i="14"/>
  <c r="P44" i="14"/>
  <c r="O44" i="14"/>
  <c r="N44" i="14"/>
  <c r="Q43" i="14"/>
  <c r="P43" i="14"/>
  <c r="O43" i="14"/>
  <c r="N43" i="14"/>
  <c r="Q42" i="14"/>
  <c r="P42" i="14"/>
  <c r="O42" i="14"/>
  <c r="N42" i="14"/>
  <c r="Q41" i="14"/>
  <c r="P41" i="14"/>
  <c r="O41" i="14"/>
  <c r="N41" i="14"/>
  <c r="Q40" i="14"/>
  <c r="P40" i="14"/>
  <c r="O40" i="14"/>
  <c r="N40" i="14"/>
  <c r="Q39" i="14"/>
  <c r="P39" i="14"/>
  <c r="O39" i="14"/>
  <c r="N39" i="14"/>
  <c r="Q38" i="14"/>
  <c r="P38" i="14"/>
  <c r="O38" i="14"/>
  <c r="N38" i="14"/>
  <c r="Q37" i="14"/>
  <c r="P37" i="14"/>
  <c r="O37" i="14"/>
  <c r="N37" i="14"/>
  <c r="Q36" i="14"/>
  <c r="P36" i="14"/>
  <c r="O36" i="14"/>
  <c r="N36" i="14"/>
  <c r="Q35" i="14"/>
  <c r="P35" i="14"/>
  <c r="O35" i="14"/>
  <c r="N35" i="14"/>
  <c r="Q34" i="14"/>
  <c r="P34" i="14"/>
  <c r="O34" i="14"/>
  <c r="N34" i="14"/>
  <c r="Q33" i="14"/>
  <c r="P33" i="14"/>
  <c r="O33" i="14"/>
  <c r="N33" i="14"/>
  <c r="Q32" i="14"/>
  <c r="P32" i="14"/>
  <c r="O32" i="14"/>
  <c r="N32" i="14"/>
  <c r="Q31" i="14"/>
  <c r="P31" i="14"/>
  <c r="O31" i="14"/>
  <c r="N31" i="14"/>
  <c r="Q30" i="14"/>
  <c r="P30" i="14"/>
  <c r="O30" i="14"/>
  <c r="N30" i="14"/>
  <c r="Q29" i="14"/>
  <c r="P29" i="14"/>
  <c r="O29" i="14"/>
  <c r="N29" i="14"/>
  <c r="Q28" i="14"/>
  <c r="P28" i="14"/>
  <c r="O28" i="14"/>
  <c r="N28" i="14"/>
  <c r="Q27" i="14"/>
  <c r="P27" i="14"/>
  <c r="O27" i="14"/>
  <c r="N27" i="14"/>
  <c r="Q26" i="14"/>
  <c r="P26" i="14"/>
  <c r="O26" i="14"/>
  <c r="N26" i="14"/>
  <c r="Q25" i="14"/>
  <c r="P25" i="14"/>
  <c r="O25" i="14"/>
  <c r="N25" i="14"/>
  <c r="Q24" i="14"/>
  <c r="P24" i="14"/>
  <c r="O24" i="14"/>
  <c r="N24" i="14"/>
  <c r="Q23" i="14"/>
  <c r="P23" i="14"/>
  <c r="O23" i="14"/>
  <c r="C5" i="14"/>
  <c r="E4" i="14"/>
  <c r="C4" i="14"/>
  <c r="N27" i="8"/>
  <c r="M27" i="8"/>
  <c r="L27" i="8"/>
  <c r="N26" i="8"/>
  <c r="M26" i="8"/>
  <c r="L26" i="8"/>
  <c r="N25" i="8"/>
  <c r="M25" i="8"/>
  <c r="N24" i="8"/>
  <c r="M24" i="8"/>
  <c r="L24" i="8"/>
  <c r="N23" i="8"/>
  <c r="M23" i="8"/>
  <c r="N22" i="8"/>
  <c r="M22" i="8"/>
  <c r="L22" i="8"/>
  <c r="C5" i="8"/>
  <c r="E4" i="8"/>
  <c r="C4" i="8"/>
  <c r="R215" i="6"/>
  <c r="Q215" i="6"/>
  <c r="R214" i="6"/>
  <c r="Q214" i="6"/>
  <c r="R213" i="6"/>
  <c r="Q213" i="6"/>
  <c r="R212" i="6"/>
  <c r="Q212" i="6"/>
  <c r="R211" i="6"/>
  <c r="Q211" i="6"/>
  <c r="R210" i="6"/>
  <c r="Q210" i="6"/>
  <c r="R209" i="6"/>
  <c r="Q209" i="6"/>
  <c r="R208" i="6"/>
  <c r="Q208" i="6"/>
  <c r="R207" i="6"/>
  <c r="Q207" i="6"/>
  <c r="R206" i="6"/>
  <c r="Q206" i="6"/>
  <c r="R205" i="6"/>
  <c r="Q205" i="6"/>
  <c r="R204" i="6"/>
  <c r="Q204" i="6"/>
  <c r="R203" i="6"/>
  <c r="Q203" i="6"/>
  <c r="R202" i="6"/>
  <c r="Q202" i="6"/>
  <c r="R201" i="6"/>
  <c r="Q201" i="6"/>
  <c r="R200" i="6"/>
  <c r="Q200" i="6"/>
  <c r="R199" i="6"/>
  <c r="Q199" i="6"/>
  <c r="R198" i="6"/>
  <c r="Q198" i="6"/>
  <c r="R197" i="6"/>
  <c r="Q197" i="6"/>
  <c r="R196" i="6"/>
  <c r="Q196" i="6"/>
  <c r="R195" i="6"/>
  <c r="Q195" i="6"/>
  <c r="R194" i="6"/>
  <c r="Q194" i="6"/>
  <c r="R193" i="6"/>
  <c r="Q193" i="6"/>
  <c r="R192" i="6"/>
  <c r="Q192" i="6"/>
  <c r="R191" i="6"/>
  <c r="Q191" i="6"/>
  <c r="R190" i="6"/>
  <c r="Q190" i="6"/>
  <c r="R189" i="6"/>
  <c r="Q189" i="6"/>
  <c r="R188" i="6"/>
  <c r="Q188" i="6"/>
  <c r="R187" i="6"/>
  <c r="Q187" i="6"/>
  <c r="R186" i="6"/>
  <c r="Q186" i="6"/>
  <c r="R185" i="6"/>
  <c r="Q185" i="6"/>
  <c r="R184" i="6"/>
  <c r="Q184" i="6"/>
  <c r="R183" i="6"/>
  <c r="Q183" i="6"/>
  <c r="R182" i="6"/>
  <c r="Q182" i="6"/>
  <c r="R181" i="6"/>
  <c r="Q181" i="6"/>
  <c r="R180" i="6"/>
  <c r="Q180" i="6"/>
  <c r="R179" i="6"/>
  <c r="Q179" i="6"/>
  <c r="R178" i="6"/>
  <c r="Q178" i="6"/>
  <c r="R177" i="6"/>
  <c r="Q177" i="6"/>
  <c r="R176" i="6"/>
  <c r="Q176" i="6"/>
  <c r="R175" i="6"/>
  <c r="Q175" i="6"/>
  <c r="R174" i="6"/>
  <c r="Q174" i="6"/>
  <c r="R173" i="6"/>
  <c r="Q173" i="6"/>
  <c r="R172" i="6"/>
  <c r="Q172" i="6"/>
  <c r="R171" i="6"/>
  <c r="Q171" i="6"/>
  <c r="R170" i="6"/>
  <c r="Q170" i="6"/>
  <c r="R169" i="6"/>
  <c r="Q169" i="6"/>
  <c r="R168" i="6"/>
  <c r="Q168" i="6"/>
  <c r="R167" i="6"/>
  <c r="Q167" i="6"/>
  <c r="R166" i="6"/>
  <c r="Q166" i="6"/>
  <c r="R165" i="6"/>
  <c r="Q165" i="6"/>
  <c r="R164" i="6"/>
  <c r="Q164" i="6"/>
  <c r="R163" i="6"/>
  <c r="Q163" i="6"/>
  <c r="R162" i="6"/>
  <c r="Q162" i="6"/>
  <c r="R161" i="6"/>
  <c r="Q161" i="6"/>
  <c r="R160" i="6"/>
  <c r="Q160" i="6"/>
  <c r="R159" i="6"/>
  <c r="Q159" i="6"/>
  <c r="R158" i="6"/>
  <c r="Q158" i="6"/>
  <c r="R157" i="6"/>
  <c r="Q157" i="6"/>
  <c r="R156" i="6"/>
  <c r="Q156" i="6"/>
  <c r="R155" i="6"/>
  <c r="Q155" i="6"/>
  <c r="R154" i="6"/>
  <c r="Q154" i="6"/>
  <c r="R153" i="6"/>
  <c r="Q153" i="6"/>
  <c r="R152" i="6"/>
  <c r="Q152" i="6"/>
  <c r="R151" i="6"/>
  <c r="Q151" i="6"/>
  <c r="R150" i="6"/>
  <c r="Q150" i="6"/>
  <c r="R149" i="6"/>
  <c r="Q149" i="6"/>
  <c r="R148" i="6"/>
  <c r="Q148" i="6"/>
  <c r="R147" i="6"/>
  <c r="Q147" i="6"/>
  <c r="R146" i="6"/>
  <c r="Q146" i="6"/>
  <c r="R145" i="6"/>
  <c r="Q145" i="6"/>
  <c r="R144" i="6"/>
  <c r="Q144" i="6"/>
  <c r="R143" i="6"/>
  <c r="Q143" i="6"/>
  <c r="R142" i="6"/>
  <c r="Q142" i="6"/>
  <c r="R141" i="6"/>
  <c r="Q141" i="6"/>
  <c r="R140" i="6"/>
  <c r="Q140" i="6"/>
  <c r="R139" i="6"/>
  <c r="Q139" i="6"/>
  <c r="R138" i="6"/>
  <c r="Q138" i="6"/>
  <c r="R137" i="6"/>
  <c r="Q137" i="6"/>
  <c r="R136" i="6"/>
  <c r="Q136" i="6"/>
  <c r="R135" i="6"/>
  <c r="Q135" i="6"/>
  <c r="R134" i="6"/>
  <c r="Q134" i="6"/>
  <c r="R133" i="6"/>
  <c r="Q133" i="6"/>
  <c r="R132" i="6"/>
  <c r="Q132" i="6"/>
  <c r="R131" i="6"/>
  <c r="Q131" i="6"/>
  <c r="R130" i="6"/>
  <c r="Q130" i="6"/>
  <c r="R129" i="6"/>
  <c r="Q129" i="6"/>
  <c r="R128" i="6"/>
  <c r="Q128" i="6"/>
  <c r="R127" i="6"/>
  <c r="Q127" i="6"/>
  <c r="R126" i="6"/>
  <c r="Q126" i="6"/>
  <c r="R125" i="6"/>
  <c r="Q125" i="6"/>
  <c r="R124" i="6"/>
  <c r="Q124" i="6"/>
  <c r="R123" i="6"/>
  <c r="Q123" i="6"/>
  <c r="R122" i="6"/>
  <c r="Q122" i="6"/>
  <c r="R121" i="6"/>
  <c r="Q121" i="6"/>
  <c r="R120" i="6"/>
  <c r="Q120" i="6"/>
  <c r="R119" i="6"/>
  <c r="Q119" i="6"/>
  <c r="R118" i="6"/>
  <c r="Q118" i="6"/>
  <c r="R117" i="6"/>
  <c r="Q117" i="6"/>
  <c r="R116" i="6"/>
  <c r="Q116" i="6"/>
  <c r="R115" i="6"/>
  <c r="Q115" i="6"/>
  <c r="R114" i="6"/>
  <c r="Q114" i="6"/>
  <c r="R113" i="6"/>
  <c r="Q113" i="6"/>
  <c r="R112" i="6"/>
  <c r="Q112" i="6"/>
  <c r="R111" i="6"/>
  <c r="Q111" i="6"/>
  <c r="R110" i="6"/>
  <c r="Q110" i="6"/>
  <c r="R109" i="6"/>
  <c r="Q109" i="6"/>
  <c r="R108" i="6"/>
  <c r="Q108" i="6"/>
  <c r="R107" i="6"/>
  <c r="Q107" i="6"/>
  <c r="R106" i="6"/>
  <c r="Q106" i="6"/>
  <c r="R105" i="6"/>
  <c r="Q105" i="6"/>
  <c r="R104" i="6"/>
  <c r="Q104" i="6"/>
  <c r="R103" i="6"/>
  <c r="Q103" i="6"/>
  <c r="R102" i="6"/>
  <c r="Q102" i="6"/>
  <c r="R101" i="6"/>
  <c r="Q101" i="6"/>
  <c r="R100" i="6"/>
  <c r="Q100" i="6"/>
  <c r="R99" i="6"/>
  <c r="Q99" i="6"/>
  <c r="R98" i="6"/>
  <c r="Q98" i="6"/>
  <c r="R97" i="6"/>
  <c r="Q97" i="6"/>
  <c r="R96" i="6"/>
  <c r="Q96" i="6"/>
  <c r="R95" i="6"/>
  <c r="Q95" i="6"/>
  <c r="R94" i="6"/>
  <c r="Q94" i="6"/>
  <c r="R93" i="6"/>
  <c r="Q93" i="6"/>
  <c r="R92" i="6"/>
  <c r="Q92" i="6"/>
  <c r="R91" i="6"/>
  <c r="Q91" i="6"/>
  <c r="R90" i="6"/>
  <c r="Q90" i="6"/>
  <c r="R89" i="6"/>
  <c r="Q89" i="6"/>
  <c r="R88" i="6"/>
  <c r="Q88" i="6"/>
  <c r="R87" i="6"/>
  <c r="Q87" i="6"/>
  <c r="R86" i="6"/>
  <c r="Q86" i="6"/>
  <c r="R85" i="6"/>
  <c r="Q85" i="6"/>
  <c r="R84" i="6"/>
  <c r="Q84" i="6"/>
  <c r="R83" i="6"/>
  <c r="Q83" i="6"/>
  <c r="R82" i="6"/>
  <c r="Q82" i="6"/>
  <c r="R81" i="6"/>
  <c r="Q81" i="6"/>
  <c r="R80" i="6"/>
  <c r="Q80" i="6"/>
  <c r="R79" i="6"/>
  <c r="Q79" i="6"/>
  <c r="R78" i="6"/>
  <c r="Q78" i="6"/>
  <c r="R77" i="6"/>
  <c r="Q77" i="6"/>
  <c r="R76" i="6"/>
  <c r="Q76" i="6"/>
  <c r="R75" i="6"/>
  <c r="Q75" i="6"/>
  <c r="R74" i="6"/>
  <c r="Q74" i="6"/>
  <c r="R73" i="6"/>
  <c r="Q73" i="6"/>
  <c r="R72" i="6"/>
  <c r="Q72" i="6"/>
  <c r="R71" i="6"/>
  <c r="Q71" i="6"/>
  <c r="R70" i="6"/>
  <c r="Q70" i="6"/>
  <c r="R69" i="6"/>
  <c r="Q69" i="6"/>
  <c r="R68" i="6"/>
  <c r="Q68" i="6"/>
  <c r="R67" i="6"/>
  <c r="Q67" i="6"/>
  <c r="R66" i="6"/>
  <c r="Q66" i="6"/>
  <c r="R65" i="6"/>
  <c r="Q65" i="6"/>
  <c r="R64" i="6"/>
  <c r="Q64" i="6"/>
  <c r="R63" i="6"/>
  <c r="Q63" i="6"/>
  <c r="R62" i="6"/>
  <c r="Q62" i="6"/>
  <c r="R61" i="6"/>
  <c r="Q61" i="6"/>
  <c r="R60" i="6"/>
  <c r="Q60" i="6"/>
  <c r="R59" i="6"/>
  <c r="Q59" i="6"/>
  <c r="R58" i="6"/>
  <c r="Q58" i="6"/>
  <c r="R57" i="6"/>
  <c r="Q57" i="6"/>
  <c r="R56" i="6"/>
  <c r="Q56" i="6"/>
  <c r="R55" i="6"/>
  <c r="Q55" i="6"/>
  <c r="R54" i="6"/>
  <c r="Q54" i="6"/>
  <c r="R53" i="6"/>
  <c r="Q53" i="6"/>
  <c r="R52" i="6"/>
  <c r="Q52" i="6"/>
  <c r="R51" i="6"/>
  <c r="Q51" i="6"/>
  <c r="R50" i="6"/>
  <c r="Q50" i="6"/>
  <c r="R49" i="6"/>
  <c r="Q49" i="6"/>
  <c r="R48" i="6"/>
  <c r="Q48" i="6"/>
  <c r="R47" i="6"/>
  <c r="Q47" i="6"/>
  <c r="R46" i="6"/>
  <c r="Q46" i="6"/>
  <c r="R45" i="6"/>
  <c r="Q45" i="6"/>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Q28" i="6"/>
  <c r="R27" i="6"/>
  <c r="Q27" i="6"/>
  <c r="R26" i="6"/>
  <c r="Q26" i="6"/>
  <c r="R25" i="6"/>
  <c r="Q25" i="6"/>
  <c r="R24" i="6"/>
  <c r="Q24" i="6"/>
  <c r="R23" i="6"/>
  <c r="Q23" i="6"/>
  <c r="R22" i="6"/>
  <c r="Q22" i="6"/>
  <c r="R21" i="6"/>
  <c r="Q21" i="6"/>
  <c r="R20" i="6"/>
  <c r="Q20" i="6"/>
  <c r="R19" i="6"/>
  <c r="Q19" i="6"/>
  <c r="R18" i="6"/>
  <c r="Q18" i="6"/>
  <c r="R17" i="6"/>
  <c r="Q17" i="6"/>
  <c r="R16" i="6"/>
  <c r="Q16" i="6"/>
  <c r="D5" i="6"/>
  <c r="F4" i="6"/>
  <c r="D4" i="6"/>
  <c r="L28" i="5"/>
  <c r="K28" i="5"/>
  <c r="L27" i="5"/>
  <c r="K27" i="5"/>
  <c r="L26" i="5"/>
  <c r="K26" i="5"/>
  <c r="N22" i="5"/>
  <c r="M22" i="5"/>
  <c r="L22" i="5"/>
  <c r="K22" i="5"/>
  <c r="N21" i="5"/>
  <c r="M21" i="5"/>
  <c r="L21" i="5"/>
  <c r="K21" i="5"/>
  <c r="N20" i="5"/>
  <c r="M20" i="5"/>
  <c r="L20" i="5"/>
  <c r="K20" i="5"/>
  <c r="F14" i="5"/>
  <c r="C5" i="5"/>
  <c r="E4" i="5"/>
  <c r="C4" i="5"/>
  <c r="L215" i="30"/>
  <c r="J215" i="30"/>
  <c r="H215" i="30"/>
  <c r="L214" i="30"/>
  <c r="J214" i="30"/>
  <c r="H214" i="30"/>
  <c r="L213" i="30"/>
  <c r="B213" i="30" s="1"/>
  <c r="H213" i="30"/>
  <c r="L212" i="30"/>
  <c r="B212" i="30" s="1"/>
  <c r="H212" i="30"/>
  <c r="L211" i="30"/>
  <c r="B211" i="30" s="1"/>
  <c r="H211" i="30"/>
  <c r="L210" i="30"/>
  <c r="B210" i="30" s="1"/>
  <c r="H210" i="30"/>
  <c r="L209" i="30"/>
  <c r="B209" i="30" s="1"/>
  <c r="H209" i="30"/>
  <c r="L208" i="30"/>
  <c r="B208" i="30" s="1"/>
  <c r="H208" i="30"/>
  <c r="L207" i="30"/>
  <c r="B207" i="30" s="1"/>
  <c r="H207" i="30"/>
  <c r="L206" i="30"/>
  <c r="B206" i="30" s="1"/>
  <c r="H206" i="30"/>
  <c r="L205" i="30"/>
  <c r="B205" i="30" s="1"/>
  <c r="H205" i="30"/>
  <c r="L204" i="30"/>
  <c r="B204" i="30" s="1"/>
  <c r="H204" i="30"/>
  <c r="L203" i="30"/>
  <c r="B203" i="30" s="1"/>
  <c r="H203" i="30"/>
  <c r="L202" i="30"/>
  <c r="B202" i="30" s="1"/>
  <c r="H202" i="30"/>
  <c r="L201" i="30"/>
  <c r="B201" i="30" s="1"/>
  <c r="H201" i="30"/>
  <c r="L200" i="30"/>
  <c r="B200" i="30" s="1"/>
  <c r="H200" i="30"/>
  <c r="L199" i="30"/>
  <c r="B199" i="30" s="1"/>
  <c r="H199" i="30"/>
  <c r="L198" i="30"/>
  <c r="B198" i="30" s="1"/>
  <c r="H198" i="30"/>
  <c r="L197" i="30"/>
  <c r="B197" i="30" s="1"/>
  <c r="H197" i="30"/>
  <c r="L196" i="30"/>
  <c r="B196" i="30" s="1"/>
  <c r="H196" i="30"/>
  <c r="L195" i="30"/>
  <c r="B195" i="30" s="1"/>
  <c r="H195" i="30"/>
  <c r="L194" i="30"/>
  <c r="B194" i="30" s="1"/>
  <c r="H194" i="30"/>
  <c r="L193" i="30"/>
  <c r="B193" i="30" s="1"/>
  <c r="H193" i="30"/>
  <c r="L192" i="30"/>
  <c r="B192" i="30" s="1"/>
  <c r="H192" i="30"/>
  <c r="L191" i="30"/>
  <c r="B191" i="30" s="1"/>
  <c r="H191" i="30"/>
  <c r="L190" i="30"/>
  <c r="B190" i="30" s="1"/>
  <c r="H190" i="30"/>
  <c r="L189" i="30"/>
  <c r="B189" i="30" s="1"/>
  <c r="H189" i="30"/>
  <c r="L188" i="30"/>
  <c r="B188" i="30" s="1"/>
  <c r="H188" i="30"/>
  <c r="L187" i="30"/>
  <c r="B187" i="30" s="1"/>
  <c r="H187" i="30"/>
  <c r="L186" i="30"/>
  <c r="B186" i="30" s="1"/>
  <c r="H186" i="30"/>
  <c r="L185" i="30"/>
  <c r="B185" i="30" s="1"/>
  <c r="H185" i="30"/>
  <c r="L184" i="30"/>
  <c r="B184" i="30" s="1"/>
  <c r="H184" i="30"/>
  <c r="L183" i="30"/>
  <c r="B183" i="30" s="1"/>
  <c r="H183" i="30"/>
  <c r="L182" i="30"/>
  <c r="B182" i="30" s="1"/>
  <c r="H182" i="30"/>
  <c r="L181" i="30"/>
  <c r="B181" i="30" s="1"/>
  <c r="H181" i="30"/>
  <c r="L180" i="30"/>
  <c r="B180" i="30" s="1"/>
  <c r="H180" i="30"/>
  <c r="L179" i="30"/>
  <c r="B179" i="30" s="1"/>
  <c r="H179" i="30"/>
  <c r="L178" i="30"/>
  <c r="B178" i="30" s="1"/>
  <c r="H178" i="30"/>
  <c r="L177" i="30"/>
  <c r="B177" i="30" s="1"/>
  <c r="H177" i="30"/>
  <c r="L176" i="30"/>
  <c r="B176" i="30" s="1"/>
  <c r="H176" i="30"/>
  <c r="L175" i="30"/>
  <c r="B175" i="30" s="1"/>
  <c r="H175" i="30"/>
  <c r="L174" i="30"/>
  <c r="B174" i="30" s="1"/>
  <c r="H174" i="30"/>
  <c r="L173" i="30"/>
  <c r="B173" i="30" s="1"/>
  <c r="H173" i="30"/>
  <c r="L172" i="30"/>
  <c r="B172" i="30" s="1"/>
  <c r="H172" i="30"/>
  <c r="L171" i="30"/>
  <c r="B171" i="30" s="1"/>
  <c r="H171" i="30"/>
  <c r="L170" i="30"/>
  <c r="B170" i="30" s="1"/>
  <c r="H170" i="30"/>
  <c r="L169" i="30"/>
  <c r="B169" i="30" s="1"/>
  <c r="H169" i="30"/>
  <c r="L168" i="30"/>
  <c r="B168" i="30" s="1"/>
  <c r="H168" i="30"/>
  <c r="L167" i="30"/>
  <c r="B167" i="30" s="1"/>
  <c r="H167" i="30"/>
  <c r="L166" i="30"/>
  <c r="B166" i="30" s="1"/>
  <c r="H166" i="30"/>
  <c r="L165" i="30"/>
  <c r="B165" i="30" s="1"/>
  <c r="H165" i="30"/>
  <c r="L164" i="30"/>
  <c r="B164" i="30" s="1"/>
  <c r="H164" i="30"/>
  <c r="L163" i="30"/>
  <c r="B163" i="30" s="1"/>
  <c r="H163" i="30"/>
  <c r="L162" i="30"/>
  <c r="B162" i="30" s="1"/>
  <c r="H162" i="30"/>
  <c r="L161" i="30"/>
  <c r="B161" i="30" s="1"/>
  <c r="H161" i="30"/>
  <c r="L160" i="30"/>
  <c r="B160" i="30" s="1"/>
  <c r="H160" i="30"/>
  <c r="L159" i="30"/>
  <c r="B159" i="30" s="1"/>
  <c r="H159" i="30"/>
  <c r="L158" i="30"/>
  <c r="B158" i="30" s="1"/>
  <c r="H158" i="30"/>
  <c r="L157" i="30"/>
  <c r="B157" i="30" s="1"/>
  <c r="H157" i="30"/>
  <c r="L156" i="30"/>
  <c r="B156" i="30" s="1"/>
  <c r="H156" i="30"/>
  <c r="L155" i="30"/>
  <c r="B155" i="30" s="1"/>
  <c r="H155" i="30"/>
  <c r="L154" i="30"/>
  <c r="B154" i="30" s="1"/>
  <c r="H154" i="30"/>
  <c r="L153" i="30"/>
  <c r="B153" i="30" s="1"/>
  <c r="H153" i="30"/>
  <c r="L152" i="30"/>
  <c r="B152" i="30" s="1"/>
  <c r="H152" i="30"/>
  <c r="L151" i="30"/>
  <c r="B151" i="30" s="1"/>
  <c r="H151" i="30"/>
  <c r="L150" i="30"/>
  <c r="B150" i="30" s="1"/>
  <c r="H150" i="30"/>
  <c r="L149" i="30"/>
  <c r="B149" i="30" s="1"/>
  <c r="H149" i="30"/>
  <c r="L148" i="30"/>
  <c r="B148" i="30" s="1"/>
  <c r="H148" i="30"/>
  <c r="L147" i="30"/>
  <c r="B147" i="30" s="1"/>
  <c r="H147" i="30"/>
  <c r="L146" i="30"/>
  <c r="B146" i="30" s="1"/>
  <c r="H146" i="30"/>
  <c r="L145" i="30"/>
  <c r="B145" i="30" s="1"/>
  <c r="H145" i="30"/>
  <c r="L144" i="30"/>
  <c r="B144" i="30" s="1"/>
  <c r="H144" i="30"/>
  <c r="L143" i="30"/>
  <c r="B143" i="30" s="1"/>
  <c r="H143" i="30"/>
  <c r="L142" i="30"/>
  <c r="B142" i="30" s="1"/>
  <c r="H142" i="30"/>
  <c r="L141" i="30"/>
  <c r="B141" i="30" s="1"/>
  <c r="H141" i="30"/>
  <c r="L140" i="30"/>
  <c r="B140" i="30" s="1"/>
  <c r="H140" i="30"/>
  <c r="L139" i="30"/>
  <c r="B139" i="30" s="1"/>
  <c r="H139" i="30"/>
  <c r="L138" i="30"/>
  <c r="B138" i="30" s="1"/>
  <c r="H138" i="30"/>
  <c r="L137" i="30"/>
  <c r="B137" i="30" s="1"/>
  <c r="H137" i="30"/>
  <c r="L136" i="30"/>
  <c r="B136" i="30" s="1"/>
  <c r="H136" i="30"/>
  <c r="L135" i="30"/>
  <c r="B135" i="30" s="1"/>
  <c r="H135" i="30"/>
  <c r="L134" i="30"/>
  <c r="B134" i="30" s="1"/>
  <c r="H134" i="30"/>
  <c r="L133" i="30"/>
  <c r="B133" i="30" s="1"/>
  <c r="H133" i="30"/>
  <c r="L132" i="30"/>
  <c r="B132" i="30" s="1"/>
  <c r="H132" i="30"/>
  <c r="L131" i="30"/>
  <c r="B131" i="30" s="1"/>
  <c r="H131" i="30"/>
  <c r="L130" i="30"/>
  <c r="B130" i="30" s="1"/>
  <c r="H130" i="30"/>
  <c r="L129" i="30"/>
  <c r="B129" i="30" s="1"/>
  <c r="H129" i="30"/>
  <c r="L128" i="30"/>
  <c r="B128" i="30" s="1"/>
  <c r="H128" i="30"/>
  <c r="L127" i="30"/>
  <c r="B127" i="30" s="1"/>
  <c r="H127" i="30"/>
  <c r="L126" i="30"/>
  <c r="B126" i="30" s="1"/>
  <c r="H126" i="30"/>
  <c r="L125" i="30"/>
  <c r="B125" i="30" s="1"/>
  <c r="H125" i="30"/>
  <c r="L124" i="30"/>
  <c r="B124" i="30" s="1"/>
  <c r="H124" i="30"/>
  <c r="L123" i="30"/>
  <c r="B123" i="30" s="1"/>
  <c r="H123" i="30"/>
  <c r="L122" i="30"/>
  <c r="B122" i="30" s="1"/>
  <c r="H122" i="30"/>
  <c r="L121" i="30"/>
  <c r="B121" i="30" s="1"/>
  <c r="H121" i="30"/>
  <c r="L120" i="30"/>
  <c r="B120" i="30" s="1"/>
  <c r="H120" i="30"/>
  <c r="L119" i="30"/>
  <c r="B119" i="30" s="1"/>
  <c r="H119" i="30"/>
  <c r="L118" i="30"/>
  <c r="B118" i="30" s="1"/>
  <c r="H118" i="30"/>
  <c r="L117" i="30"/>
  <c r="B117" i="30" s="1"/>
  <c r="H117" i="30"/>
  <c r="L116" i="30"/>
  <c r="B116" i="30" s="1"/>
  <c r="H116" i="30"/>
  <c r="L115" i="30"/>
  <c r="B115" i="30" s="1"/>
  <c r="H115" i="30"/>
  <c r="L114" i="30"/>
  <c r="B114" i="30" s="1"/>
  <c r="H114" i="30"/>
  <c r="L113" i="30"/>
  <c r="B113" i="30" s="1"/>
  <c r="H113" i="30"/>
  <c r="L112" i="30"/>
  <c r="B112" i="30" s="1"/>
  <c r="H112" i="30"/>
  <c r="L111" i="30"/>
  <c r="B111" i="30" s="1"/>
  <c r="H111" i="30"/>
  <c r="L110" i="30"/>
  <c r="B110" i="30" s="1"/>
  <c r="H110" i="30"/>
  <c r="L109" i="30"/>
  <c r="B109" i="30" s="1"/>
  <c r="H109" i="30"/>
  <c r="L108" i="30"/>
  <c r="B108" i="30" s="1"/>
  <c r="H108" i="30"/>
  <c r="L107" i="30"/>
  <c r="B107" i="30" s="1"/>
  <c r="H107" i="30"/>
  <c r="L106" i="30"/>
  <c r="B106" i="30" s="1"/>
  <c r="H106" i="30"/>
  <c r="L105" i="30"/>
  <c r="B105" i="30" s="1"/>
  <c r="H105" i="30"/>
  <c r="L104" i="30"/>
  <c r="B104" i="30" s="1"/>
  <c r="H104" i="30"/>
  <c r="L103" i="30"/>
  <c r="B103" i="30" s="1"/>
  <c r="H103" i="30"/>
  <c r="L102" i="30"/>
  <c r="B102" i="30" s="1"/>
  <c r="H102" i="30"/>
  <c r="L101" i="30"/>
  <c r="B101" i="30" s="1"/>
  <c r="H101" i="30"/>
  <c r="L100" i="30"/>
  <c r="B100" i="30" s="1"/>
  <c r="H100" i="30"/>
  <c r="L99" i="30"/>
  <c r="B99" i="30" s="1"/>
  <c r="H99" i="30"/>
  <c r="L98" i="30"/>
  <c r="B98" i="30" s="1"/>
  <c r="H98" i="30"/>
  <c r="L97" i="30"/>
  <c r="B97" i="30" s="1"/>
  <c r="H97" i="30"/>
  <c r="L96" i="30"/>
  <c r="B96" i="30" s="1"/>
  <c r="H96" i="30"/>
  <c r="L95" i="30"/>
  <c r="B95" i="30" s="1"/>
  <c r="H95" i="30"/>
  <c r="L94" i="30"/>
  <c r="B94" i="30" s="1"/>
  <c r="H94" i="30"/>
  <c r="L93" i="30"/>
  <c r="B93" i="30" s="1"/>
  <c r="H93" i="30"/>
  <c r="L92" i="30"/>
  <c r="B92" i="30" s="1"/>
  <c r="H92" i="30"/>
  <c r="L91" i="30"/>
  <c r="B91" i="30" s="1"/>
  <c r="H91" i="30"/>
  <c r="L90" i="30"/>
  <c r="B90" i="30" s="1"/>
  <c r="H90" i="30"/>
  <c r="L89" i="30"/>
  <c r="B89" i="30" s="1"/>
  <c r="H89" i="30"/>
  <c r="L88" i="30"/>
  <c r="B88" i="30" s="1"/>
  <c r="H88" i="30"/>
  <c r="L87" i="30"/>
  <c r="B87" i="30" s="1"/>
  <c r="H87" i="30"/>
  <c r="L86" i="30"/>
  <c r="B86" i="30" s="1"/>
  <c r="H86" i="30"/>
  <c r="L85" i="30"/>
  <c r="B85" i="30" s="1"/>
  <c r="H85" i="30"/>
  <c r="L84" i="30"/>
  <c r="B84" i="30" s="1"/>
  <c r="H84" i="30"/>
  <c r="L83" i="30"/>
  <c r="B83" i="30" s="1"/>
  <c r="H83" i="30"/>
  <c r="L82" i="30"/>
  <c r="B82" i="30" s="1"/>
  <c r="H82" i="30"/>
  <c r="L81" i="30"/>
  <c r="B81" i="30" s="1"/>
  <c r="H81" i="30"/>
  <c r="L80" i="30"/>
  <c r="B80" i="30" s="1"/>
  <c r="H80" i="30"/>
  <c r="L79" i="30"/>
  <c r="B79" i="30" s="1"/>
  <c r="H79" i="30"/>
  <c r="L78" i="30"/>
  <c r="B78" i="30" s="1"/>
  <c r="H78" i="30"/>
  <c r="L77" i="30"/>
  <c r="B77" i="30" s="1"/>
  <c r="H77" i="30"/>
  <c r="L76" i="30"/>
  <c r="B76" i="30" s="1"/>
  <c r="H76" i="30"/>
  <c r="L75" i="30"/>
  <c r="B75" i="30" s="1"/>
  <c r="H75" i="30"/>
  <c r="L74" i="30"/>
  <c r="B74" i="30" s="1"/>
  <c r="H74" i="30"/>
  <c r="L73" i="30"/>
  <c r="B73" i="30" s="1"/>
  <c r="H73" i="30"/>
  <c r="L72" i="30"/>
  <c r="B72" i="30" s="1"/>
  <c r="H72" i="30"/>
  <c r="L71" i="30"/>
  <c r="B71" i="30" s="1"/>
  <c r="H71" i="30"/>
  <c r="L70" i="30"/>
  <c r="B70" i="30" s="1"/>
  <c r="H70" i="30"/>
  <c r="L69" i="30"/>
  <c r="B69" i="30" s="1"/>
  <c r="H69" i="30"/>
  <c r="L68" i="30"/>
  <c r="B68" i="30" s="1"/>
  <c r="H68" i="30"/>
  <c r="L67" i="30"/>
  <c r="B67" i="30" s="1"/>
  <c r="H67" i="30"/>
  <c r="L66" i="30"/>
  <c r="B66" i="30" s="1"/>
  <c r="H66" i="30"/>
  <c r="L65" i="30"/>
  <c r="B65" i="30" s="1"/>
  <c r="H65" i="30"/>
  <c r="L64" i="30"/>
  <c r="B64" i="30" s="1"/>
  <c r="H64" i="30"/>
  <c r="L63" i="30"/>
  <c r="B63" i="30" s="1"/>
  <c r="H63" i="30"/>
  <c r="L62" i="30"/>
  <c r="B62" i="30" s="1"/>
  <c r="H62" i="30"/>
  <c r="L61" i="30"/>
  <c r="B61" i="30" s="1"/>
  <c r="H61" i="30"/>
  <c r="L60" i="30"/>
  <c r="B60" i="30" s="1"/>
  <c r="H60" i="30"/>
  <c r="L59" i="30"/>
  <c r="B59" i="30" s="1"/>
  <c r="H59" i="30"/>
  <c r="L58" i="30"/>
  <c r="B58" i="30" s="1"/>
  <c r="H58" i="30"/>
  <c r="L57" i="30"/>
  <c r="B57" i="30" s="1"/>
  <c r="H57" i="30"/>
  <c r="L56" i="30"/>
  <c r="B56" i="30" s="1"/>
  <c r="H56" i="30"/>
  <c r="L55" i="30"/>
  <c r="B55" i="30" s="1"/>
  <c r="H55" i="30"/>
  <c r="L54" i="30"/>
  <c r="B54" i="30" s="1"/>
  <c r="H54" i="30"/>
  <c r="L53" i="30"/>
  <c r="B53" i="30" s="1"/>
  <c r="H53" i="30"/>
  <c r="L52" i="30"/>
  <c r="B52" i="30" s="1"/>
  <c r="H52" i="30"/>
  <c r="L51" i="30"/>
  <c r="B51" i="30" s="1"/>
  <c r="H51" i="30"/>
  <c r="L50" i="30"/>
  <c r="B50" i="30" s="1"/>
  <c r="H50" i="30"/>
  <c r="L49" i="30"/>
  <c r="B49" i="30" s="1"/>
  <c r="H49" i="30"/>
  <c r="L48" i="30"/>
  <c r="B48" i="30" s="1"/>
  <c r="H48" i="30"/>
  <c r="L47" i="30"/>
  <c r="B47" i="30" s="1"/>
  <c r="H47" i="30"/>
  <c r="L46" i="30"/>
  <c r="B46" i="30" s="1"/>
  <c r="H46" i="30"/>
  <c r="L45" i="30"/>
  <c r="B45" i="30" s="1"/>
  <c r="H45" i="30"/>
  <c r="L44" i="30"/>
  <c r="B44" i="30" s="1"/>
  <c r="H44" i="30"/>
  <c r="L43" i="30"/>
  <c r="B43" i="30" s="1"/>
  <c r="H43" i="30"/>
  <c r="L42" i="30"/>
  <c r="B42" i="30" s="1"/>
  <c r="H42" i="30"/>
  <c r="L41" i="30"/>
  <c r="B41" i="30" s="1"/>
  <c r="H41" i="30"/>
  <c r="L40" i="30"/>
  <c r="B40" i="30" s="1"/>
  <c r="H40" i="30"/>
  <c r="L39" i="30"/>
  <c r="B39" i="30" s="1"/>
  <c r="H39" i="30"/>
  <c r="L38" i="30"/>
  <c r="B38" i="30" s="1"/>
  <c r="H38" i="30"/>
  <c r="L37" i="30"/>
  <c r="B37" i="30" s="1"/>
  <c r="H37" i="30"/>
  <c r="L36" i="30"/>
  <c r="B36" i="30" s="1"/>
  <c r="H36" i="30"/>
  <c r="L35" i="30"/>
  <c r="B35" i="30" s="1"/>
  <c r="H35" i="30"/>
  <c r="L34" i="30"/>
  <c r="B34" i="30" s="1"/>
  <c r="H34" i="30"/>
  <c r="L33" i="30"/>
  <c r="B33" i="30" s="1"/>
  <c r="H33" i="30"/>
  <c r="L32" i="30"/>
  <c r="B32" i="30" s="1"/>
  <c r="H32" i="30"/>
  <c r="L31" i="30"/>
  <c r="B31" i="30" s="1"/>
  <c r="H31" i="30"/>
  <c r="L30" i="30"/>
  <c r="B30" i="30" s="1"/>
  <c r="H30" i="30"/>
  <c r="L29" i="30"/>
  <c r="B29" i="30" s="1"/>
  <c r="H29" i="30"/>
  <c r="L28" i="30"/>
  <c r="B28" i="30" s="1"/>
  <c r="H28" i="30"/>
  <c r="L27" i="30"/>
  <c r="B27" i="30" s="1"/>
  <c r="H27" i="30"/>
  <c r="L26" i="30"/>
  <c r="B26" i="30" s="1"/>
  <c r="H26" i="30"/>
  <c r="L25" i="30"/>
  <c r="B25" i="30" s="1"/>
  <c r="H25" i="30"/>
  <c r="L24" i="30"/>
  <c r="B24" i="30" s="1"/>
  <c r="H24" i="30"/>
  <c r="L23" i="30"/>
  <c r="B23" i="30" s="1"/>
  <c r="H23" i="30"/>
  <c r="L22" i="30"/>
  <c r="B22" i="30" s="1"/>
  <c r="H22" i="30"/>
  <c r="L21" i="30"/>
  <c r="B21" i="30" s="1"/>
  <c r="H21" i="30"/>
  <c r="L20" i="30"/>
  <c r="B20" i="30" s="1"/>
  <c r="H20" i="30"/>
  <c r="L19" i="30"/>
  <c r="B19" i="30" s="1"/>
  <c r="H19" i="30"/>
  <c r="L18" i="30"/>
  <c r="B18" i="30" s="1"/>
  <c r="H18" i="30"/>
  <c r="L17" i="30"/>
  <c r="B17" i="30" s="1"/>
  <c r="H17" i="30"/>
  <c r="L16" i="30"/>
  <c r="B16" i="30" s="1"/>
  <c r="H16" i="30"/>
  <c r="L15" i="30"/>
  <c r="B15" i="30" s="1"/>
  <c r="H15" i="30"/>
  <c r="L14" i="30"/>
  <c r="B14" i="30" s="1"/>
  <c r="D5" i="30"/>
  <c r="E4" i="30"/>
  <c r="D4" i="30"/>
  <c r="K48" i="1"/>
  <c r="B48" i="1"/>
  <c r="K42" i="1"/>
  <c r="K39" i="1"/>
  <c r="B39" i="1"/>
  <c r="K29" i="1"/>
  <c r="K26" i="1"/>
  <c r="B26" i="1"/>
  <c r="K25" i="1"/>
  <c r="B25" i="1"/>
  <c r="K23" i="1"/>
  <c r="B23" i="1"/>
  <c r="K22" i="1"/>
  <c r="B22" i="1"/>
  <c r="K21" i="1"/>
  <c r="B21" i="1"/>
  <c r="K19" i="1"/>
  <c r="B19" i="1"/>
  <c r="K18" i="1"/>
  <c r="B18" i="1"/>
  <c r="K17" i="1"/>
  <c r="B17" i="1"/>
  <c r="K15" i="1"/>
  <c r="B15" i="1"/>
  <c r="K13" i="1"/>
  <c r="B13" i="1"/>
  <c r="K12" i="1"/>
  <c r="B12" i="1"/>
  <c r="B16" i="18" l="1"/>
  <c r="B17" i="18"/>
  <c r="Q17" i="18" s="1"/>
  <c r="B16" i="6"/>
  <c r="L16" i="6" s="1"/>
  <c r="L74" i="6"/>
  <c r="L130" i="6"/>
  <c r="L138" i="6"/>
  <c r="L194" i="6"/>
  <c r="L202" i="6"/>
  <c r="L56" i="6"/>
  <c r="L64" i="6"/>
  <c r="L120" i="6"/>
  <c r="L128" i="6"/>
  <c r="L192" i="6"/>
  <c r="L86" i="6"/>
  <c r="L94" i="6"/>
  <c r="L150" i="6"/>
  <c r="L158" i="6"/>
  <c r="L17" i="6"/>
  <c r="L49" i="6"/>
  <c r="L57" i="6"/>
  <c r="L209" i="6"/>
  <c r="L20" i="6"/>
  <c r="L76" i="6"/>
  <c r="L84" i="6"/>
  <c r="L140" i="6"/>
  <c r="L148" i="6"/>
  <c r="L204" i="6"/>
  <c r="L212" i="6"/>
  <c r="B42" i="15"/>
  <c r="S42" i="15" s="1"/>
  <c r="L30" i="6"/>
  <c r="L38" i="6"/>
  <c r="L46" i="6"/>
  <c r="L62" i="6"/>
  <c r="L102" i="6"/>
  <c r="L110" i="6"/>
  <c r="L126" i="6"/>
  <c r="L142" i="6"/>
  <c r="L166" i="6"/>
  <c r="L182" i="6"/>
  <c r="L190" i="6"/>
  <c r="L206" i="6"/>
  <c r="L214" i="6"/>
  <c r="L47" i="6"/>
  <c r="L63" i="6"/>
  <c r="L71" i="6"/>
  <c r="L127" i="6"/>
  <c r="L151" i="6"/>
  <c r="L207" i="6"/>
  <c r="L31" i="6"/>
  <c r="L39" i="6"/>
  <c r="L79" i="6"/>
  <c r="L87" i="6"/>
  <c r="L95" i="6"/>
  <c r="L103" i="6"/>
  <c r="L23" i="6"/>
  <c r="L55" i="6"/>
  <c r="L111" i="6"/>
  <c r="L119" i="6"/>
  <c r="L135" i="6"/>
  <c r="L159" i="6"/>
  <c r="L175" i="6"/>
  <c r="L183" i="6"/>
  <c r="L215" i="6"/>
  <c r="B24" i="14"/>
  <c r="M24" i="14" s="1"/>
  <c r="B26" i="14"/>
  <c r="M26" i="14" s="1"/>
  <c r="B28" i="14"/>
  <c r="M28" i="14" s="1"/>
  <c r="B30" i="14"/>
  <c r="M30" i="14" s="1"/>
  <c r="B32" i="14"/>
  <c r="M32" i="14" s="1"/>
  <c r="B34" i="14"/>
  <c r="M34" i="14" s="1"/>
  <c r="B36" i="14"/>
  <c r="M36" i="14" s="1"/>
  <c r="B38" i="14"/>
  <c r="M38" i="14" s="1"/>
  <c r="B40" i="14"/>
  <c r="M40" i="14" s="1"/>
  <c r="B42" i="14"/>
  <c r="M42" i="14" s="1"/>
  <c r="B25" i="14"/>
  <c r="M25" i="14" s="1"/>
  <c r="B27" i="14"/>
  <c r="M27" i="14" s="1"/>
  <c r="B29" i="14"/>
  <c r="M29" i="14" s="1"/>
  <c r="B31" i="14"/>
  <c r="M31" i="14" s="1"/>
  <c r="B33" i="14"/>
  <c r="B35" i="14"/>
  <c r="M35" i="14" s="1"/>
  <c r="B37" i="14"/>
  <c r="M37" i="14" s="1"/>
  <c r="B39" i="14"/>
  <c r="M39" i="14" s="1"/>
  <c r="B41" i="14"/>
  <c r="M41" i="14" s="1"/>
  <c r="B43" i="14"/>
  <c r="B45" i="14"/>
  <c r="M45" i="14" s="1"/>
  <c r="B47" i="14"/>
  <c r="M47" i="14" s="1"/>
  <c r="B49" i="14"/>
  <c r="B51" i="14"/>
  <c r="M51" i="14" s="1"/>
  <c r="B53" i="14"/>
  <c r="M53" i="14" s="1"/>
  <c r="B55" i="14"/>
  <c r="B57" i="14"/>
  <c r="M57" i="14" s="1"/>
  <c r="B59" i="14"/>
  <c r="M59" i="14" s="1"/>
  <c r="B61" i="14"/>
  <c r="M61" i="14" s="1"/>
  <c r="B63" i="14"/>
  <c r="M63" i="14" s="1"/>
  <c r="B65" i="14"/>
  <c r="M65" i="14" s="1"/>
  <c r="B67" i="14"/>
  <c r="M67" i="14" s="1"/>
  <c r="B69" i="14"/>
  <c r="M69" i="14" s="1"/>
  <c r="B71" i="14"/>
  <c r="M71" i="14" s="1"/>
  <c r="B73" i="14"/>
  <c r="M73" i="14" s="1"/>
  <c r="B75" i="14"/>
  <c r="B77" i="14"/>
  <c r="M77" i="14" s="1"/>
  <c r="B79" i="14"/>
  <c r="M79" i="14" s="1"/>
  <c r="B81" i="14"/>
  <c r="B83" i="14"/>
  <c r="M83" i="14" s="1"/>
  <c r="B85" i="14"/>
  <c r="B87" i="14"/>
  <c r="M87" i="14" s="1"/>
  <c r="B89" i="14"/>
  <c r="M89" i="14" s="1"/>
  <c r="B91" i="14"/>
  <c r="M91" i="14" s="1"/>
  <c r="B93" i="14"/>
  <c r="M93" i="14" s="1"/>
  <c r="B95" i="14"/>
  <c r="M95" i="14" s="1"/>
  <c r="B97" i="14"/>
  <c r="B99" i="14"/>
  <c r="M99" i="14" s="1"/>
  <c r="B101" i="14"/>
  <c r="M101" i="14" s="1"/>
  <c r="B103" i="14"/>
  <c r="M103" i="14" s="1"/>
  <c r="B105" i="14"/>
  <c r="M105" i="14" s="1"/>
  <c r="B107" i="14"/>
  <c r="M107" i="14" s="1"/>
  <c r="B109" i="14"/>
  <c r="M109" i="14" s="1"/>
  <c r="B111" i="14"/>
  <c r="M111" i="14" s="1"/>
  <c r="B113" i="14"/>
  <c r="M113" i="14" s="1"/>
  <c r="B115" i="14"/>
  <c r="M115" i="14" s="1"/>
  <c r="B117" i="14"/>
  <c r="B119" i="14"/>
  <c r="B121" i="14"/>
  <c r="M121" i="14" s="1"/>
  <c r="B123" i="14"/>
  <c r="B125" i="14"/>
  <c r="M125" i="14" s="1"/>
  <c r="B127" i="14"/>
  <c r="M127" i="14" s="1"/>
  <c r="B129" i="14"/>
  <c r="M129" i="14" s="1"/>
  <c r="B131" i="14"/>
  <c r="M131" i="14" s="1"/>
  <c r="B133" i="14"/>
  <c r="M133" i="14" s="1"/>
  <c r="B135" i="14"/>
  <c r="M135" i="14" s="1"/>
  <c r="B137" i="14"/>
  <c r="M137" i="14" s="1"/>
  <c r="B139" i="14"/>
  <c r="B141" i="14"/>
  <c r="M141" i="14" s="1"/>
  <c r="B143" i="14"/>
  <c r="M143" i="14" s="1"/>
  <c r="B145" i="14"/>
  <c r="B147" i="14"/>
  <c r="M147" i="14" s="1"/>
  <c r="B149" i="14"/>
  <c r="B151" i="14"/>
  <c r="M151" i="14" s="1"/>
  <c r="B153" i="14"/>
  <c r="M153" i="14" s="1"/>
  <c r="B155" i="14"/>
  <c r="B157" i="14"/>
  <c r="M157" i="14" s="1"/>
  <c r="B159" i="14"/>
  <c r="M159" i="14" s="1"/>
  <c r="B161" i="14"/>
  <c r="B163" i="14"/>
  <c r="M163" i="14" s="1"/>
  <c r="B165" i="14"/>
  <c r="M165" i="14" s="1"/>
  <c r="B167" i="14"/>
  <c r="M167" i="14" s="1"/>
  <c r="B169" i="14"/>
  <c r="M169" i="14" s="1"/>
  <c r="B171" i="14"/>
  <c r="M171" i="14" s="1"/>
  <c r="B173" i="14"/>
  <c r="M173" i="14" s="1"/>
  <c r="B175" i="14"/>
  <c r="M175" i="14" s="1"/>
  <c r="B177" i="14"/>
  <c r="M177" i="14" s="1"/>
  <c r="B179" i="14"/>
  <c r="M179" i="14" s="1"/>
  <c r="B181" i="14"/>
  <c r="B183" i="14"/>
  <c r="B185" i="14"/>
  <c r="M185" i="14" s="1"/>
  <c r="B187" i="14"/>
  <c r="B189" i="14"/>
  <c r="M189" i="14" s="1"/>
  <c r="B191" i="14"/>
  <c r="M191" i="14" s="1"/>
  <c r="B193" i="14"/>
  <c r="B195" i="14"/>
  <c r="M195" i="14" s="1"/>
  <c r="B197" i="14"/>
  <c r="M197" i="14" s="1"/>
  <c r="B199" i="14"/>
  <c r="M199" i="14" s="1"/>
  <c r="B201" i="14"/>
  <c r="M201" i="14" s="1"/>
  <c r="B203" i="14"/>
  <c r="B205" i="14"/>
  <c r="M205" i="14" s="1"/>
  <c r="B207" i="14"/>
  <c r="M207" i="14" s="1"/>
  <c r="B209" i="14"/>
  <c r="B211" i="14"/>
  <c r="M211" i="14" s="1"/>
  <c r="B213" i="14"/>
  <c r="B215" i="14"/>
  <c r="M215" i="14" s="1"/>
  <c r="B217" i="14"/>
  <c r="M217" i="14" s="1"/>
  <c r="B219" i="14"/>
  <c r="B221" i="14"/>
  <c r="M221" i="14" s="1"/>
  <c r="B223" i="14"/>
  <c r="M223" i="14" s="1"/>
  <c r="B44" i="14"/>
  <c r="M44" i="14" s="1"/>
  <c r="B46" i="14"/>
  <c r="M46" i="14" s="1"/>
  <c r="B48" i="14"/>
  <c r="B50" i="14"/>
  <c r="M50" i="14" s="1"/>
  <c r="B52" i="14"/>
  <c r="M52" i="14" s="1"/>
  <c r="B54" i="14"/>
  <c r="M54" i="14" s="1"/>
  <c r="B56" i="14"/>
  <c r="M56" i="14" s="1"/>
  <c r="B58" i="14"/>
  <c r="M58" i="14" s="1"/>
  <c r="B60" i="14"/>
  <c r="M60" i="14" s="1"/>
  <c r="B62" i="14"/>
  <c r="M62" i="14" s="1"/>
  <c r="B64" i="14"/>
  <c r="B66" i="14"/>
  <c r="M66" i="14" s="1"/>
  <c r="B68" i="14"/>
  <c r="M68" i="14" s="1"/>
  <c r="B70" i="14"/>
  <c r="M70" i="14" s="1"/>
  <c r="B72" i="14"/>
  <c r="M72" i="14" s="1"/>
  <c r="B74" i="14"/>
  <c r="M74" i="14" s="1"/>
  <c r="B76" i="14"/>
  <c r="M76" i="14" s="1"/>
  <c r="B78" i="14"/>
  <c r="M78" i="14" s="1"/>
  <c r="B80" i="14"/>
  <c r="B82" i="14"/>
  <c r="M82" i="14" s="1"/>
  <c r="B84" i="14"/>
  <c r="M84" i="14" s="1"/>
  <c r="B86" i="14"/>
  <c r="M86" i="14" s="1"/>
  <c r="B88" i="14"/>
  <c r="M88" i="14" s="1"/>
  <c r="B90" i="14"/>
  <c r="M90" i="14" s="1"/>
  <c r="B92" i="14"/>
  <c r="M92" i="14" s="1"/>
  <c r="B94" i="14"/>
  <c r="M94" i="14" s="1"/>
  <c r="B96" i="14"/>
  <c r="B98" i="14"/>
  <c r="M98" i="14" s="1"/>
  <c r="B100" i="14"/>
  <c r="M100" i="14" s="1"/>
  <c r="B102" i="14"/>
  <c r="M102" i="14" s="1"/>
  <c r="B104" i="14"/>
  <c r="M104" i="14" s="1"/>
  <c r="B106" i="14"/>
  <c r="M106" i="14" s="1"/>
  <c r="B108" i="14"/>
  <c r="M108" i="14" s="1"/>
  <c r="B110" i="14"/>
  <c r="M110" i="14" s="1"/>
  <c r="B112" i="14"/>
  <c r="B114" i="14"/>
  <c r="M114" i="14" s="1"/>
  <c r="B116" i="14"/>
  <c r="M116" i="14" s="1"/>
  <c r="B118" i="14"/>
  <c r="M118" i="14" s="1"/>
  <c r="L133" i="6"/>
  <c r="L165" i="6"/>
  <c r="L45" i="6"/>
  <c r="L61" i="6"/>
  <c r="L125" i="6"/>
  <c r="L141" i="6"/>
  <c r="L189" i="6"/>
  <c r="L205" i="6"/>
  <c r="L48" i="6"/>
  <c r="L72" i="6"/>
  <c r="L96" i="6"/>
  <c r="L197" i="6"/>
  <c r="Q14" i="6"/>
  <c r="L80" i="6"/>
  <c r="L88" i="6"/>
  <c r="L104" i="6"/>
  <c r="L112" i="6"/>
  <c r="R14" i="6"/>
  <c r="L123" i="6"/>
  <c r="L139" i="6"/>
  <c r="L147" i="6"/>
  <c r="L155" i="6"/>
  <c r="L163" i="6"/>
  <c r="L171" i="6"/>
  <c r="L195" i="6"/>
  <c r="L203" i="6"/>
  <c r="L114" i="6"/>
  <c r="L93" i="6"/>
  <c r="L181" i="6"/>
  <c r="L37" i="6"/>
  <c r="L53" i="6"/>
  <c r="L101" i="6"/>
  <c r="L117" i="6"/>
  <c r="L149" i="6"/>
  <c r="L41" i="6"/>
  <c r="L65" i="6"/>
  <c r="L73" i="6"/>
  <c r="L81" i="6"/>
  <c r="L89" i="6"/>
  <c r="L105" i="6"/>
  <c r="L113" i="6"/>
  <c r="L121" i="6"/>
  <c r="L137" i="6"/>
  <c r="L145" i="6"/>
  <c r="L153" i="6"/>
  <c r="L169" i="6"/>
  <c r="L177" i="6"/>
  <c r="L29" i="6"/>
  <c r="L188" i="6"/>
  <c r="L196" i="6"/>
  <c r="B120" i="14"/>
  <c r="B122" i="14"/>
  <c r="M122" i="14" s="1"/>
  <c r="B124" i="14"/>
  <c r="M124" i="14" s="1"/>
  <c r="B126" i="14"/>
  <c r="M126" i="14" s="1"/>
  <c r="B128" i="14"/>
  <c r="M128" i="14" s="1"/>
  <c r="B130" i="14"/>
  <c r="M130" i="14" s="1"/>
  <c r="B132" i="14"/>
  <c r="M132" i="14" s="1"/>
  <c r="B134" i="14"/>
  <c r="M134" i="14" s="1"/>
  <c r="B136" i="14"/>
  <c r="B138" i="14"/>
  <c r="B140" i="14"/>
  <c r="M140" i="14" s="1"/>
  <c r="B142" i="14"/>
  <c r="M142" i="14" s="1"/>
  <c r="B144" i="14"/>
  <c r="M144" i="14" s="1"/>
  <c r="B146" i="14"/>
  <c r="M146" i="14" s="1"/>
  <c r="B148" i="14"/>
  <c r="M148" i="14" s="1"/>
  <c r="B150" i="14"/>
  <c r="M150" i="14" s="1"/>
  <c r="B152" i="14"/>
  <c r="B154" i="14"/>
  <c r="M154" i="14" s="1"/>
  <c r="B156" i="14"/>
  <c r="M156" i="14" s="1"/>
  <c r="B158" i="14"/>
  <c r="M158" i="14" s="1"/>
  <c r="B160" i="14"/>
  <c r="M160" i="14" s="1"/>
  <c r="B162" i="14"/>
  <c r="M162" i="14" s="1"/>
  <c r="B164" i="14"/>
  <c r="M164" i="14" s="1"/>
  <c r="B166" i="14"/>
  <c r="M166" i="14" s="1"/>
  <c r="B168" i="14"/>
  <c r="B170" i="14"/>
  <c r="B172" i="14"/>
  <c r="M172" i="14" s="1"/>
  <c r="B174" i="14"/>
  <c r="M174" i="14" s="1"/>
  <c r="B176" i="14"/>
  <c r="M176" i="14" s="1"/>
  <c r="B178" i="14"/>
  <c r="M178" i="14" s="1"/>
  <c r="B180" i="14"/>
  <c r="M180" i="14" s="1"/>
  <c r="B182" i="14"/>
  <c r="M182" i="14" s="1"/>
  <c r="B184" i="14"/>
  <c r="B186" i="14"/>
  <c r="M186" i="14" s="1"/>
  <c r="B188" i="14"/>
  <c r="M188" i="14" s="1"/>
  <c r="B190" i="14"/>
  <c r="M190" i="14" s="1"/>
  <c r="B192" i="14"/>
  <c r="M192" i="14" s="1"/>
  <c r="B194" i="14"/>
  <c r="M194" i="14" s="1"/>
  <c r="B196" i="14"/>
  <c r="M196" i="14" s="1"/>
  <c r="B198" i="14"/>
  <c r="M198" i="14" s="1"/>
  <c r="B200" i="14"/>
  <c r="B202" i="14"/>
  <c r="B204" i="14"/>
  <c r="M204" i="14" s="1"/>
  <c r="B206" i="14"/>
  <c r="M206" i="14" s="1"/>
  <c r="B208" i="14"/>
  <c r="M208" i="14" s="1"/>
  <c r="B210" i="14"/>
  <c r="M210" i="14" s="1"/>
  <c r="B212" i="14"/>
  <c r="M212" i="14" s="1"/>
  <c r="B214" i="14"/>
  <c r="M214" i="14" s="1"/>
  <c r="B216" i="14"/>
  <c r="B218" i="14"/>
  <c r="B220" i="14"/>
  <c r="M220" i="14" s="1"/>
  <c r="T14" i="18"/>
  <c r="U14" i="18"/>
  <c r="V14" i="18"/>
  <c r="W14" i="18"/>
  <c r="B222" i="14"/>
  <c r="B23" i="14"/>
  <c r="M23" i="14" s="1"/>
  <c r="L19" i="6"/>
  <c r="Q14" i="12"/>
  <c r="R14" i="12"/>
  <c r="P14" i="12"/>
  <c r="U40" i="15"/>
  <c r="X40" i="15"/>
  <c r="Y40" i="15"/>
  <c r="V40" i="15"/>
  <c r="Z40" i="15"/>
  <c r="O21" i="14"/>
  <c r="P21" i="14"/>
  <c r="Q21" i="14"/>
  <c r="M20" i="8"/>
  <c r="N20" i="8"/>
  <c r="C30" i="7"/>
  <c r="C29" i="7"/>
  <c r="C28" i="7"/>
  <c r="L28" i="6"/>
  <c r="L36" i="6"/>
  <c r="L44" i="6"/>
  <c r="L52" i="6"/>
  <c r="L60" i="6"/>
  <c r="L68" i="6"/>
  <c r="L92" i="6"/>
  <c r="L100" i="6"/>
  <c r="L108" i="6"/>
  <c r="L116" i="6"/>
  <c r="L124" i="6"/>
  <c r="L132" i="6"/>
  <c r="L156" i="6"/>
  <c r="L164" i="6"/>
  <c r="L180" i="6"/>
  <c r="L185" i="6"/>
  <c r="L193" i="6"/>
  <c r="L201" i="6"/>
  <c r="L27" i="6"/>
  <c r="L35" i="6"/>
  <c r="L51" i="6"/>
  <c r="L59" i="6"/>
  <c r="L67" i="6"/>
  <c r="L75" i="6"/>
  <c r="L83" i="6"/>
  <c r="L99" i="6"/>
  <c r="L107" i="6"/>
  <c r="L115" i="6"/>
  <c r="L131" i="6"/>
  <c r="L24" i="6"/>
  <c r="L32" i="6"/>
  <c r="L40" i="6"/>
  <c r="L136" i="6"/>
  <c r="L144" i="6"/>
  <c r="L152" i="6"/>
  <c r="L160" i="6"/>
  <c r="L168" i="6"/>
  <c r="L176" i="6"/>
  <c r="L184" i="6"/>
  <c r="L200" i="6"/>
  <c r="L208" i="6"/>
  <c r="L109" i="6"/>
  <c r="L18" i="6"/>
  <c r="L26" i="6"/>
  <c r="L34" i="6"/>
  <c r="L42" i="6"/>
  <c r="L58" i="6"/>
  <c r="L66" i="6"/>
  <c r="L82" i="6"/>
  <c r="L90" i="6"/>
  <c r="L98" i="6"/>
  <c r="L122" i="6"/>
  <c r="L146" i="6"/>
  <c r="L154" i="6"/>
  <c r="L162" i="6"/>
  <c r="L170" i="6"/>
  <c r="L178" i="6"/>
  <c r="L186" i="6"/>
  <c r="L210" i="6"/>
  <c r="B22" i="5"/>
  <c r="I22" i="5" s="1"/>
  <c r="Q81" i="18"/>
  <c r="Q89" i="18"/>
  <c r="Q760" i="18"/>
  <c r="Q759" i="18"/>
  <c r="Q18" i="18"/>
  <c r="Q26" i="18"/>
  <c r="Q34" i="18"/>
  <c r="Q42" i="18"/>
  <c r="Q50" i="18"/>
  <c r="Q58" i="18"/>
  <c r="Q66" i="18"/>
  <c r="Q74" i="18"/>
  <c r="Q25" i="18"/>
  <c r="Q33" i="18"/>
  <c r="Q41" i="18"/>
  <c r="Q49" i="18"/>
  <c r="Q57" i="18"/>
  <c r="Q65" i="18"/>
  <c r="Q73" i="18"/>
  <c r="Q24" i="18"/>
  <c r="Q32" i="18"/>
  <c r="Q40" i="18"/>
  <c r="Q48" i="18"/>
  <c r="Q56" i="18"/>
  <c r="Q64" i="18"/>
  <c r="Q72" i="18"/>
  <c r="Q82" i="18"/>
  <c r="Q90" i="18"/>
  <c r="Q98" i="18"/>
  <c r="Q106" i="18"/>
  <c r="Q114" i="18"/>
  <c r="Q122" i="18"/>
  <c r="Q138" i="18"/>
  <c r="Q146" i="18"/>
  <c r="Q154" i="18"/>
  <c r="Q162" i="18"/>
  <c r="Q170" i="18"/>
  <c r="Q178" i="18"/>
  <c r="Q186" i="18"/>
  <c r="Q194" i="18"/>
  <c r="Q202" i="18"/>
  <c r="Q210" i="18"/>
  <c r="Q218" i="18"/>
  <c r="Q226" i="18"/>
  <c r="Q234" i="18"/>
  <c r="Q242" i="18"/>
  <c r="Q250" i="18"/>
  <c r="Q258" i="18"/>
  <c r="Q266" i="18"/>
  <c r="Q274" i="18"/>
  <c r="Q282" i="18"/>
  <c r="Q290" i="18"/>
  <c r="Q298" i="18"/>
  <c r="Q306" i="18"/>
  <c r="Q314" i="18"/>
  <c r="Q322" i="18"/>
  <c r="Q330" i="18"/>
  <c r="Q338" i="18"/>
  <c r="Q346" i="18"/>
  <c r="Q354" i="18"/>
  <c r="Q362" i="18"/>
  <c r="Q370" i="18"/>
  <c r="Q378" i="18"/>
  <c r="Q386" i="18"/>
  <c r="Q394" i="18"/>
  <c r="Q402" i="18"/>
  <c r="Q410" i="18"/>
  <c r="Q418" i="18"/>
  <c r="Q426" i="18"/>
  <c r="Q434" i="18"/>
  <c r="Q442" i="18"/>
  <c r="Q450" i="18"/>
  <c r="Q458" i="18"/>
  <c r="Q466" i="18"/>
  <c r="Q474" i="18"/>
  <c r="Q80" i="18"/>
  <c r="Q88" i="18"/>
  <c r="Q96" i="18"/>
  <c r="Q104" i="18"/>
  <c r="Q112" i="18"/>
  <c r="Q120" i="18"/>
  <c r="Q128" i="18"/>
  <c r="Q136" i="18"/>
  <c r="Q144" i="18"/>
  <c r="Q152" i="18"/>
  <c r="Q160" i="18"/>
  <c r="Q168" i="18"/>
  <c r="Q176" i="18"/>
  <c r="Q184" i="18"/>
  <c r="Q192" i="18"/>
  <c r="Q200" i="18"/>
  <c r="Q208" i="18"/>
  <c r="Q216" i="18"/>
  <c r="Q224" i="18"/>
  <c r="Q232" i="18"/>
  <c r="Q240" i="18"/>
  <c r="Q248" i="18"/>
  <c r="Q256" i="18"/>
  <c r="Q264" i="18"/>
  <c r="Q272" i="18"/>
  <c r="Q280" i="18"/>
  <c r="Q288" i="18"/>
  <c r="Q296" i="18"/>
  <c r="Q312" i="18"/>
  <c r="Q320" i="18"/>
  <c r="Q328" i="18"/>
  <c r="Q336" i="18"/>
  <c r="Q344" i="18"/>
  <c r="Q352" i="18"/>
  <c r="Q360" i="18"/>
  <c r="Q368" i="18"/>
  <c r="Q376" i="18"/>
  <c r="Q384" i="18"/>
  <c r="Q392" i="18"/>
  <c r="Q400" i="18"/>
  <c r="Q408" i="18"/>
  <c r="Q416" i="18"/>
  <c r="Q424" i="18"/>
  <c r="Q432" i="18"/>
  <c r="Q440" i="18"/>
  <c r="Q448" i="18"/>
  <c r="Q456" i="18"/>
  <c r="Q464" i="18"/>
  <c r="Q472" i="18"/>
  <c r="Q480" i="18"/>
  <c r="Q488" i="18"/>
  <c r="Q496" i="18"/>
  <c r="Q504" i="18"/>
  <c r="Q512" i="18"/>
  <c r="Q520" i="18"/>
  <c r="Q528" i="18"/>
  <c r="Q536" i="18"/>
  <c r="Q544" i="18"/>
  <c r="Q552" i="18"/>
  <c r="Q560" i="18"/>
  <c r="Q568" i="18"/>
  <c r="Q576" i="18"/>
  <c r="Q584" i="18"/>
  <c r="Q592" i="18"/>
  <c r="Q600" i="18"/>
  <c r="Q608" i="18"/>
  <c r="Q616" i="18"/>
  <c r="Q632" i="18"/>
  <c r="Q640" i="18"/>
  <c r="Q648" i="18"/>
  <c r="Q656" i="18"/>
  <c r="Q664" i="18"/>
  <c r="Q672" i="18"/>
  <c r="Q680" i="18"/>
  <c r="Q688" i="18"/>
  <c r="Q696" i="18"/>
  <c r="Q704" i="18"/>
  <c r="Q712" i="18"/>
  <c r="Q720" i="18"/>
  <c r="Q728" i="18"/>
  <c r="Q736" i="18"/>
  <c r="Q744" i="18"/>
  <c r="Q487" i="18"/>
  <c r="Q495" i="18"/>
  <c r="Q503" i="18"/>
  <c r="Q511" i="18"/>
  <c r="Q519" i="18"/>
  <c r="Q527" i="18"/>
  <c r="Q535" i="18"/>
  <c r="Q543" i="18"/>
  <c r="Q551" i="18"/>
  <c r="Q559" i="18"/>
  <c r="Q567" i="18"/>
  <c r="Q575" i="18"/>
  <c r="Q591" i="18"/>
  <c r="Q599" i="18"/>
  <c r="Q607" i="18"/>
  <c r="Q615" i="18"/>
  <c r="Q623" i="18"/>
  <c r="Q631" i="18"/>
  <c r="Q639" i="18"/>
  <c r="Q647" i="18"/>
  <c r="Q655" i="18"/>
  <c r="Q663" i="18"/>
  <c r="Q671" i="18"/>
  <c r="Q679" i="18"/>
  <c r="Q687" i="18"/>
  <c r="Q695" i="18"/>
  <c r="Q703" i="18"/>
  <c r="Q711" i="18"/>
  <c r="Q719" i="18"/>
  <c r="Q727" i="18"/>
  <c r="Q735" i="18"/>
  <c r="Q743" i="18"/>
  <c r="Q751" i="18"/>
  <c r="Q486" i="18"/>
  <c r="Q494" i="18"/>
  <c r="Q502" i="18"/>
  <c r="Q510" i="18"/>
  <c r="Q518" i="18"/>
  <c r="Q526" i="18"/>
  <c r="Q534" i="18"/>
  <c r="Q542" i="18"/>
  <c r="Q550" i="18"/>
  <c r="Q558" i="18"/>
  <c r="Q566" i="18"/>
  <c r="Q574" i="18"/>
  <c r="Q582" i="18"/>
  <c r="Q590" i="18"/>
  <c r="Q598" i="18"/>
  <c r="Q606" i="18"/>
  <c r="Q614" i="18"/>
  <c r="Q622" i="18"/>
  <c r="Q630" i="18"/>
  <c r="Q638" i="18"/>
  <c r="Q646" i="18"/>
  <c r="Q662" i="18"/>
  <c r="Q670" i="18"/>
  <c r="Q678" i="18"/>
  <c r="Q686" i="18"/>
  <c r="Q694" i="18"/>
  <c r="Q702" i="18"/>
  <c r="Q710" i="18"/>
  <c r="Q726" i="18"/>
  <c r="Q734" i="18"/>
  <c r="Q742" i="18"/>
  <c r="Q750" i="18"/>
  <c r="Q758" i="18"/>
  <c r="E5" i="45"/>
  <c r="Q130" i="18"/>
  <c r="Q23" i="18"/>
  <c r="Q31" i="18"/>
  <c r="Q39" i="18"/>
  <c r="Q47" i="18"/>
  <c r="Q55" i="18"/>
  <c r="Q63" i="18"/>
  <c r="Q71" i="18"/>
  <c r="Q79" i="18"/>
  <c r="Q87" i="18"/>
  <c r="Q95" i="18"/>
  <c r="Q103" i="18"/>
  <c r="Q111" i="18"/>
  <c r="Q119" i="18"/>
  <c r="Q127" i="18"/>
  <c r="Q135" i="18"/>
  <c r="Q143" i="18"/>
  <c r="Q151" i="18"/>
  <c r="Q159" i="18"/>
  <c r="Q167" i="18"/>
  <c r="Q175" i="18"/>
  <c r="Q183" i="18"/>
  <c r="Q191" i="18"/>
  <c r="Q199" i="18"/>
  <c r="Q207" i="18"/>
  <c r="Q215" i="18"/>
  <c r="Q223" i="18"/>
  <c r="Q231" i="18"/>
  <c r="Q239" i="18"/>
  <c r="Q247" i="18"/>
  <c r="Q255" i="18"/>
  <c r="Q263" i="18"/>
  <c r="Q271" i="18"/>
  <c r="Q279" i="18"/>
  <c r="Q287" i="18"/>
  <c r="Q295" i="18"/>
  <c r="Q303" i="18"/>
  <c r="Q311" i="18"/>
  <c r="Q319" i="18"/>
  <c r="Q327" i="18"/>
  <c r="Q335" i="18"/>
  <c r="Q343" i="18"/>
  <c r="Q351" i="18"/>
  <c r="Q359" i="18"/>
  <c r="Q367" i="18"/>
  <c r="Q375" i="18"/>
  <c r="Q383" i="18"/>
  <c r="Q391" i="18"/>
  <c r="Q399" i="18"/>
  <c r="Q407" i="18"/>
  <c r="Q415" i="18"/>
  <c r="Q423" i="18"/>
  <c r="Q431" i="18"/>
  <c r="Q439" i="18"/>
  <c r="Q447" i="18"/>
  <c r="Q455" i="18"/>
  <c r="Q463" i="18"/>
  <c r="Q471" i="18"/>
  <c r="Q479" i="18"/>
  <c r="Q22" i="18"/>
  <c r="Q30" i="18"/>
  <c r="Q38" i="18"/>
  <c r="Q46" i="18"/>
  <c r="Q62" i="18"/>
  <c r="Q70" i="18"/>
  <c r="Q78" i="18"/>
  <c r="Q86" i="18"/>
  <c r="Q94" i="18"/>
  <c r="Q102" i="18"/>
  <c r="Q110" i="18"/>
  <c r="Q118" i="18"/>
  <c r="Q126" i="18"/>
  <c r="Q134" i="18"/>
  <c r="Q142" i="18"/>
  <c r="Q150" i="18"/>
  <c r="Q158" i="18"/>
  <c r="Q166" i="18"/>
  <c r="Q174" i="18"/>
  <c r="Q190" i="18"/>
  <c r="Q198" i="18"/>
  <c r="Q206" i="18"/>
  <c r="Q214" i="18"/>
  <c r="Q222" i="18"/>
  <c r="Q230" i="18"/>
  <c r="Q238" i="18"/>
  <c r="Q246" i="18"/>
  <c r="Q254" i="18"/>
  <c r="Q262" i="18"/>
  <c r="Q270" i="18"/>
  <c r="Q278" i="18"/>
  <c r="Q286" i="18"/>
  <c r="Q294" i="18"/>
  <c r="Q302" i="18"/>
  <c r="Q310" i="18"/>
  <c r="Q318" i="18"/>
  <c r="Q326" i="18"/>
  <c r="Q334" i="18"/>
  <c r="Q342" i="18"/>
  <c r="Q350" i="18"/>
  <c r="Q358" i="18"/>
  <c r="Q366" i="18"/>
  <c r="Q374" i="18"/>
  <c r="Q382" i="18"/>
  <c r="Q390" i="18"/>
  <c r="Q398" i="18"/>
  <c r="Q414" i="18"/>
  <c r="Q422" i="18"/>
  <c r="Q430" i="18"/>
  <c r="Q438" i="18"/>
  <c r="Q446" i="18"/>
  <c r="Q454" i="18"/>
  <c r="Q462" i="18"/>
  <c r="Q470" i="18"/>
  <c r="Q478" i="18"/>
  <c r="Q21" i="18"/>
  <c r="Q29" i="18"/>
  <c r="Q37" i="18"/>
  <c r="Q45" i="18"/>
  <c r="Q53" i="18"/>
  <c r="Q61" i="18"/>
  <c r="Q69" i="18"/>
  <c r="Q77" i="18"/>
  <c r="Q85" i="18"/>
  <c r="Q20" i="18"/>
  <c r="Q28" i="18"/>
  <c r="Q36" i="18"/>
  <c r="Q44" i="18"/>
  <c r="Q52" i="18"/>
  <c r="Q60" i="18"/>
  <c r="Q68" i="18"/>
  <c r="Q76" i="18"/>
  <c r="Q84" i="18"/>
  <c r="Q92" i="18"/>
  <c r="Q19" i="18"/>
  <c r="Q27" i="18"/>
  <c r="Q35" i="18"/>
  <c r="Q43" i="18"/>
  <c r="Q51" i="18"/>
  <c r="Q59" i="18"/>
  <c r="Q67" i="18"/>
  <c r="Q75" i="18"/>
  <c r="Q83" i="18"/>
  <c r="Q91" i="18"/>
  <c r="Q482" i="18"/>
  <c r="Q490" i="18"/>
  <c r="Q498" i="18"/>
  <c r="Q506" i="18"/>
  <c r="Q514" i="18"/>
  <c r="Q522" i="18"/>
  <c r="Q530" i="18"/>
  <c r="Q538" i="18"/>
  <c r="Q546" i="18"/>
  <c r="Q554" i="18"/>
  <c r="Q562" i="18"/>
  <c r="Q570" i="18"/>
  <c r="Q578" i="18"/>
  <c r="Q586" i="18"/>
  <c r="Q594" i="18"/>
  <c r="Q602" i="18"/>
  <c r="Q610" i="18"/>
  <c r="Q618" i="18"/>
  <c r="Q626" i="18"/>
  <c r="Q634" i="18"/>
  <c r="Q642" i="18"/>
  <c r="Q650" i="18"/>
  <c r="Q658" i="18"/>
  <c r="Q666" i="18"/>
  <c r="Q674" i="18"/>
  <c r="Q682" i="18"/>
  <c r="Q690" i="18"/>
  <c r="Q698" i="18"/>
  <c r="Q706" i="18"/>
  <c r="Q714" i="18"/>
  <c r="Q722" i="18"/>
  <c r="Q730" i="18"/>
  <c r="Q738" i="18"/>
  <c r="Q746" i="18"/>
  <c r="Q754" i="18"/>
  <c r="Q762" i="18"/>
  <c r="Q97" i="18"/>
  <c r="Q105" i="18"/>
  <c r="Q113" i="18"/>
  <c r="Q121" i="18"/>
  <c r="Q129" i="18"/>
  <c r="Q137" i="18"/>
  <c r="Q145" i="18"/>
  <c r="Q153" i="18"/>
  <c r="Q161" i="18"/>
  <c r="Q169" i="18"/>
  <c r="Q177" i="18"/>
  <c r="Q185" i="18"/>
  <c r="Q193" i="18"/>
  <c r="Q201" i="18"/>
  <c r="Q209" i="18"/>
  <c r="Q217" i="18"/>
  <c r="Q225" i="18"/>
  <c r="Q233" i="18"/>
  <c r="Q241" i="18"/>
  <c r="Q249" i="18"/>
  <c r="Q257" i="18"/>
  <c r="Q265" i="18"/>
  <c r="Q273" i="18"/>
  <c r="Q281" i="18"/>
  <c r="Q289" i="18"/>
  <c r="Q297" i="18"/>
  <c r="Q305" i="18"/>
  <c r="Q313" i="18"/>
  <c r="Q321" i="18"/>
  <c r="Q329" i="18"/>
  <c r="Q337" i="18"/>
  <c r="Q345" i="18"/>
  <c r="Q353" i="18"/>
  <c r="Q361" i="18"/>
  <c r="Q369" i="18"/>
  <c r="Q377" i="18"/>
  <c r="Q385" i="18"/>
  <c r="Q393" i="18"/>
  <c r="Q401" i="18"/>
  <c r="Q409" i="18"/>
  <c r="Q417" i="18"/>
  <c r="Q425" i="18"/>
  <c r="Q433" i="18"/>
  <c r="Q441" i="18"/>
  <c r="Q449" i="18"/>
  <c r="Q457" i="18"/>
  <c r="Q465" i="18"/>
  <c r="Q473" i="18"/>
  <c r="Q481" i="18"/>
  <c r="Q489" i="18"/>
  <c r="Q497" i="18"/>
  <c r="Q505" i="18"/>
  <c r="Q513" i="18"/>
  <c r="Q521" i="18"/>
  <c r="Q529" i="18"/>
  <c r="Q537" i="18"/>
  <c r="Q545" i="18"/>
  <c r="Q553" i="18"/>
  <c r="Q561" i="18"/>
  <c r="Q569" i="18"/>
  <c r="Q577" i="18"/>
  <c r="Q593" i="18"/>
  <c r="Q601" i="18"/>
  <c r="Q609" i="18"/>
  <c r="Q617" i="18"/>
  <c r="Q625" i="18"/>
  <c r="Q633" i="18"/>
  <c r="Q641" i="18"/>
  <c r="Q649" i="18"/>
  <c r="Q657" i="18"/>
  <c r="Q665" i="18"/>
  <c r="Q673" i="18"/>
  <c r="Q681" i="18"/>
  <c r="Q689" i="18"/>
  <c r="Q697" i="18"/>
  <c r="Q705" i="18"/>
  <c r="Q713" i="18"/>
  <c r="Q721" i="18"/>
  <c r="Q729" i="18"/>
  <c r="Q737" i="18"/>
  <c r="Q745" i="18"/>
  <c r="Q753" i="18"/>
  <c r="Q761" i="18"/>
  <c r="Q93" i="18"/>
  <c r="Q101" i="18"/>
  <c r="Q109" i="18"/>
  <c r="Q117" i="18"/>
  <c r="Q125" i="18"/>
  <c r="Q133" i="18"/>
  <c r="Q141" i="18"/>
  <c r="Q149" i="18"/>
  <c r="Q157" i="18"/>
  <c r="Q165" i="18"/>
  <c r="Q173" i="18"/>
  <c r="Q181" i="18"/>
  <c r="Q189" i="18"/>
  <c r="Q197" i="18"/>
  <c r="Q205" i="18"/>
  <c r="Q213" i="18"/>
  <c r="Q221" i="18"/>
  <c r="Q229" i="18"/>
  <c r="Q237" i="18"/>
  <c r="Q245" i="18"/>
  <c r="Q253" i="18"/>
  <c r="Q261" i="18"/>
  <c r="Q269" i="18"/>
  <c r="Q277" i="18"/>
  <c r="Q285" i="18"/>
  <c r="Q293" i="18"/>
  <c r="Q301" i="18"/>
  <c r="Q309" i="18"/>
  <c r="Q317" i="18"/>
  <c r="Q325" i="18"/>
  <c r="Q333" i="18"/>
  <c r="Q341" i="18"/>
  <c r="Q349" i="18"/>
  <c r="Q357" i="18"/>
  <c r="Q365" i="18"/>
  <c r="Q373" i="18"/>
  <c r="Q381" i="18"/>
  <c r="Q389" i="18"/>
  <c r="Q397" i="18"/>
  <c r="Q405" i="18"/>
  <c r="Q413" i="18"/>
  <c r="Q421" i="18"/>
  <c r="Q429" i="18"/>
  <c r="Q437" i="18"/>
  <c r="Q445" i="18"/>
  <c r="Q453" i="18"/>
  <c r="Q461" i="18"/>
  <c r="Q469" i="18"/>
  <c r="Q477" i="18"/>
  <c r="Q485" i="18"/>
  <c r="Q493" i="18"/>
  <c r="Q501" i="18"/>
  <c r="Q509" i="18"/>
  <c r="Q517" i="18"/>
  <c r="Q525" i="18"/>
  <c r="Q533" i="18"/>
  <c r="Q541" i="18"/>
  <c r="Q549" i="18"/>
  <c r="Q557" i="18"/>
  <c r="Q565" i="18"/>
  <c r="Q573" i="18"/>
  <c r="Q581" i="18"/>
  <c r="Q589" i="18"/>
  <c r="Q597" i="18"/>
  <c r="Q605" i="18"/>
  <c r="Q613" i="18"/>
  <c r="Q621" i="18"/>
  <c r="Q629" i="18"/>
  <c r="Q637" i="18"/>
  <c r="Q645" i="18"/>
  <c r="Q653" i="18"/>
  <c r="Q661" i="18"/>
  <c r="Q669" i="18"/>
  <c r="Q677" i="18"/>
  <c r="Q685" i="18"/>
  <c r="Q693" i="18"/>
  <c r="Q701" i="18"/>
  <c r="Q709" i="18"/>
  <c r="Q717" i="18"/>
  <c r="Q725" i="18"/>
  <c r="Q733" i="18"/>
  <c r="Q741" i="18"/>
  <c r="Q749" i="18"/>
  <c r="Q757" i="18"/>
  <c r="Q765" i="18"/>
  <c r="Q100" i="18"/>
  <c r="Q108" i="18"/>
  <c r="Q116" i="18"/>
  <c r="Q124" i="18"/>
  <c r="Q132" i="18"/>
  <c r="Q140" i="18"/>
  <c r="Q148" i="18"/>
  <c r="Q156" i="18"/>
  <c r="Q164" i="18"/>
  <c r="Q172" i="18"/>
  <c r="Q180" i="18"/>
  <c r="Q188" i="18"/>
  <c r="Q196" i="18"/>
  <c r="Q204" i="18"/>
  <c r="Q212" i="18"/>
  <c r="Q220" i="18"/>
  <c r="Q228" i="18"/>
  <c r="Q236" i="18"/>
  <c r="Q244" i="18"/>
  <c r="Q252" i="18"/>
  <c r="Q260" i="18"/>
  <c r="Q268" i="18"/>
  <c r="Q276" i="18"/>
  <c r="Q284" i="18"/>
  <c r="Q292" i="18"/>
  <c r="Q300" i="18"/>
  <c r="Q308" i="18"/>
  <c r="Q316" i="18"/>
  <c r="Q324" i="18"/>
  <c r="Q332" i="18"/>
  <c r="Q340" i="18"/>
  <c r="Q348" i="18"/>
  <c r="Q356" i="18"/>
  <c r="Q364" i="18"/>
  <c r="Q372" i="18"/>
  <c r="Q380" i="18"/>
  <c r="Q388" i="18"/>
  <c r="Q396" i="18"/>
  <c r="Q404" i="18"/>
  <c r="Q412" i="18"/>
  <c r="Q420" i="18"/>
  <c r="Q428" i="18"/>
  <c r="Q436" i="18"/>
  <c r="Q444" i="18"/>
  <c r="Q452" i="18"/>
  <c r="Q460" i="18"/>
  <c r="Q468" i="18"/>
  <c r="Q476" i="18"/>
  <c r="Q484" i="18"/>
  <c r="Q492" i="18"/>
  <c r="Q500" i="18"/>
  <c r="Q508" i="18"/>
  <c r="Q516" i="18"/>
  <c r="Q524" i="18"/>
  <c r="Q532" i="18"/>
  <c r="Q540" i="18"/>
  <c r="Q548" i="18"/>
  <c r="Q556" i="18"/>
  <c r="Q564" i="18"/>
  <c r="Q572" i="18"/>
  <c r="Q580" i="18"/>
  <c r="Q588" i="18"/>
  <c r="Q596" i="18"/>
  <c r="Q604" i="18"/>
  <c r="Q612" i="18"/>
  <c r="Q620" i="18"/>
  <c r="Q628" i="18"/>
  <c r="Q636" i="18"/>
  <c r="Q644" i="18"/>
  <c r="Q652" i="18"/>
  <c r="Q660" i="18"/>
  <c r="Q668" i="18"/>
  <c r="Q676" i="18"/>
  <c r="Q684" i="18"/>
  <c r="Q692" i="18"/>
  <c r="Q700" i="18"/>
  <c r="Q708" i="18"/>
  <c r="Q716" i="18"/>
  <c r="Q724" i="18"/>
  <c r="Q732" i="18"/>
  <c r="Q740" i="18"/>
  <c r="Q748" i="18"/>
  <c r="Q756" i="18"/>
  <c r="Q764" i="18"/>
  <c r="Q99" i="18"/>
  <c r="Q107" i="18"/>
  <c r="Q115" i="18"/>
  <c r="Q123" i="18"/>
  <c r="Q131" i="18"/>
  <c r="Q139" i="18"/>
  <c r="Q147" i="18"/>
  <c r="Q155" i="18"/>
  <c r="Q163" i="18"/>
  <c r="Q171" i="18"/>
  <c r="Q179" i="18"/>
  <c r="Q187" i="18"/>
  <c r="Q195" i="18"/>
  <c r="Q203" i="18"/>
  <c r="Q211" i="18"/>
  <c r="Q219" i="18"/>
  <c r="Q227" i="18"/>
  <c r="Q235" i="18"/>
  <c r="Q243" i="18"/>
  <c r="Q251" i="18"/>
  <c r="Q259" i="18"/>
  <c r="Q267" i="18"/>
  <c r="Q275" i="18"/>
  <c r="Q283" i="18"/>
  <c r="Q291" i="18"/>
  <c r="Q299" i="18"/>
  <c r="Q307" i="18"/>
  <c r="Q315" i="18"/>
  <c r="Q323" i="18"/>
  <c r="Q331" i="18"/>
  <c r="Q339" i="18"/>
  <c r="Q347" i="18"/>
  <c r="Q355" i="18"/>
  <c r="Q363" i="18"/>
  <c r="Q371" i="18"/>
  <c r="Q379" i="18"/>
  <c r="Q387" i="18"/>
  <c r="Q395" i="18"/>
  <c r="Q403" i="18"/>
  <c r="Q411" i="18"/>
  <c r="Q419" i="18"/>
  <c r="Q427" i="18"/>
  <c r="Q435" i="18"/>
  <c r="Q443" i="18"/>
  <c r="Q451" i="18"/>
  <c r="Q459" i="18"/>
  <c r="Q467" i="18"/>
  <c r="Q475" i="18"/>
  <c r="Q483" i="18"/>
  <c r="Q491" i="18"/>
  <c r="Q499" i="18"/>
  <c r="Q507" i="18"/>
  <c r="Q515" i="18"/>
  <c r="Q523" i="18"/>
  <c r="Q531" i="18"/>
  <c r="Q539" i="18"/>
  <c r="Q547" i="18"/>
  <c r="Q555" i="18"/>
  <c r="Q563" i="18"/>
  <c r="Q571" i="18"/>
  <c r="Q579" i="18"/>
  <c r="Q587" i="18"/>
  <c r="Q595" i="18"/>
  <c r="Q603" i="18"/>
  <c r="Q611" i="18"/>
  <c r="Q619" i="18"/>
  <c r="Q627" i="18"/>
  <c r="Q635" i="18"/>
  <c r="Q643" i="18"/>
  <c r="Q651" i="18"/>
  <c r="Q659" i="18"/>
  <c r="Q667" i="18"/>
  <c r="Q675" i="18"/>
  <c r="Q683" i="18"/>
  <c r="Q691" i="18"/>
  <c r="Q699" i="18"/>
  <c r="Q707" i="18"/>
  <c r="Q715" i="18"/>
  <c r="Q723" i="18"/>
  <c r="Q731" i="18"/>
  <c r="Q739" i="18"/>
  <c r="Q747" i="18"/>
  <c r="Q755" i="18"/>
  <c r="Q763" i="18"/>
  <c r="O17" i="12"/>
  <c r="O16" i="12"/>
  <c r="B71" i="32"/>
  <c r="B41" i="32"/>
  <c r="Q16" i="18"/>
  <c r="B73" i="32"/>
  <c r="B75" i="32"/>
  <c r="L25" i="8"/>
  <c r="M80" i="14"/>
  <c r="M96" i="14"/>
  <c r="M112" i="14"/>
  <c r="M120" i="14"/>
  <c r="M136" i="14"/>
  <c r="M152" i="14"/>
  <c r="M168" i="14"/>
  <c r="M184" i="14"/>
  <c r="M200" i="14"/>
  <c r="M216" i="14"/>
  <c r="B20" i="5"/>
  <c r="I20" i="5" s="1"/>
  <c r="B40" i="32"/>
  <c r="B28" i="5"/>
  <c r="I28" i="5" s="1"/>
  <c r="M48" i="14"/>
  <c r="M138" i="14"/>
  <c r="M170" i="14"/>
  <c r="M202" i="14"/>
  <c r="M218" i="14"/>
  <c r="M33" i="14"/>
  <c r="M222" i="14"/>
  <c r="M64" i="14"/>
  <c r="B42" i="32"/>
  <c r="Q406" i="18"/>
  <c r="B70" i="32"/>
  <c r="B128" i="32"/>
  <c r="B147" i="32"/>
  <c r="B159" i="32"/>
  <c r="B171" i="32"/>
  <c r="B179" i="32"/>
  <c r="B191" i="32"/>
  <c r="B215" i="32"/>
  <c r="B256" i="32"/>
  <c r="B264" i="32"/>
  <c r="B267" i="32"/>
  <c r="B299" i="32"/>
  <c r="B303" i="32"/>
  <c r="B44" i="32"/>
  <c r="Q304" i="18"/>
  <c r="B43" i="32"/>
  <c r="B104" i="32"/>
  <c r="B96" i="32"/>
  <c r="B95" i="32"/>
  <c r="B88" i="32"/>
  <c r="B101" i="32"/>
  <c r="B106" i="32"/>
  <c r="B87" i="32"/>
  <c r="B86" i="32"/>
  <c r="B94" i="32"/>
  <c r="B91" i="32"/>
  <c r="B103" i="32"/>
  <c r="B99" i="32"/>
  <c r="B98" i="32"/>
  <c r="B107" i="32"/>
  <c r="B85" i="32"/>
  <c r="B90" i="32"/>
  <c r="B100" i="32"/>
  <c r="B183" i="32"/>
  <c r="B192" i="32"/>
  <c r="B203" i="32"/>
  <c r="B207" i="32"/>
  <c r="B208" i="32"/>
  <c r="B211" i="32"/>
  <c r="B288" i="32"/>
  <c r="B291" i="32"/>
  <c r="B295" i="32"/>
  <c r="B311" i="32"/>
  <c r="B319" i="32"/>
  <c r="B139" i="32"/>
  <c r="B199" i="32"/>
  <c r="B243" i="32"/>
  <c r="B255" i="32"/>
  <c r="B275" i="32"/>
  <c r="B283" i="32"/>
  <c r="B216" i="32"/>
  <c r="B219" i="32"/>
  <c r="B308" i="32"/>
  <c r="B309" i="32"/>
  <c r="B296" i="32"/>
  <c r="B136" i="32"/>
  <c r="B151" i="32"/>
  <c r="B152" i="32"/>
  <c r="B160" i="32"/>
  <c r="B163" i="32"/>
  <c r="B167" i="32"/>
  <c r="B252" i="32"/>
  <c r="B263" i="32"/>
  <c r="B287" i="32"/>
  <c r="B124" i="32"/>
  <c r="B125" i="32"/>
  <c r="B126" i="32"/>
  <c r="B135" i="32"/>
  <c r="B137" i="32"/>
  <c r="B138" i="32"/>
  <c r="B320" i="32"/>
  <c r="B155" i="32"/>
  <c r="B168" i="32"/>
  <c r="B280" i="32"/>
  <c r="B281" i="32"/>
  <c r="B282" i="32"/>
  <c r="B307" i="32"/>
  <c r="B153" i="32"/>
  <c r="B154" i="32"/>
  <c r="B176" i="32"/>
  <c r="B200" i="32"/>
  <c r="B279" i="32"/>
  <c r="B304" i="32"/>
  <c r="B177" i="32"/>
  <c r="B178" i="32"/>
  <c r="B235" i="32"/>
  <c r="B239" i="32"/>
  <c r="B310" i="32"/>
  <c r="B175" i="32"/>
  <c r="B195" i="32"/>
  <c r="B196" i="32"/>
  <c r="B197" i="32"/>
  <c r="B198" i="32"/>
  <c r="B223" i="32"/>
  <c r="B224" i="32"/>
  <c r="B232" i="32"/>
  <c r="B247" i="32"/>
  <c r="B127" i="32"/>
  <c r="B131" i="32"/>
  <c r="B240" i="32"/>
  <c r="B259" i="32"/>
  <c r="R14" i="18"/>
  <c r="Q54" i="18"/>
  <c r="Q583" i="18"/>
  <c r="Q654" i="18"/>
  <c r="Q752" i="18"/>
  <c r="Q585" i="18"/>
  <c r="Q718" i="18"/>
  <c r="Q182" i="18"/>
  <c r="Q624" i="18"/>
  <c r="B113" i="32"/>
  <c r="B21" i="5"/>
  <c r="I21" i="5" s="1"/>
  <c r="L23" i="8"/>
  <c r="K11" i="1"/>
  <c r="C11" i="1" s="1"/>
  <c r="B27" i="5"/>
  <c r="I27" i="5" s="1"/>
  <c r="B26" i="8"/>
  <c r="K26" i="8" s="1"/>
  <c r="B22" i="8"/>
  <c r="B27" i="8"/>
  <c r="B24" i="8"/>
  <c r="K24" i="8" s="1"/>
  <c r="N21" i="14"/>
  <c r="M55" i="14"/>
  <c r="M49" i="14"/>
  <c r="M75" i="14"/>
  <c r="O18" i="12"/>
  <c r="M43" i="14"/>
  <c r="M119" i="14"/>
  <c r="M123" i="14"/>
  <c r="M139" i="14"/>
  <c r="M155" i="14"/>
  <c r="M183" i="14"/>
  <c r="M187" i="14"/>
  <c r="M203" i="14"/>
  <c r="M219" i="14"/>
  <c r="M81" i="14"/>
  <c r="M85" i="14"/>
  <c r="M97" i="14"/>
  <c r="M117" i="14"/>
  <c r="M145" i="14"/>
  <c r="M149" i="14"/>
  <c r="M161" i="14"/>
  <c r="M181" i="14"/>
  <c r="M193" i="14"/>
  <c r="M209" i="14"/>
  <c r="M213" i="14"/>
  <c r="B102" i="32"/>
  <c r="B92" i="32"/>
  <c r="B108" i="32"/>
  <c r="B84" i="32"/>
  <c r="B19" i="32"/>
  <c r="B32" i="32"/>
  <c r="B161" i="32"/>
  <c r="B162" i="32"/>
  <c r="B164" i="32"/>
  <c r="B165" i="32"/>
  <c r="B166" i="32"/>
  <c r="B220" i="32"/>
  <c r="B221" i="32"/>
  <c r="B222" i="32"/>
  <c r="B249" i="32"/>
  <c r="B250" i="32"/>
  <c r="B253" i="32"/>
  <c r="B254" i="32"/>
  <c r="B305" i="32"/>
  <c r="B306" i="32"/>
  <c r="B31" i="32"/>
  <c r="B120" i="32"/>
  <c r="B123" i="32"/>
  <c r="B30" i="32"/>
  <c r="B115" i="32"/>
  <c r="B140" i="32"/>
  <c r="B141" i="32"/>
  <c r="B142" i="32"/>
  <c r="B145" i="32"/>
  <c r="B146" i="32"/>
  <c r="B225" i="32"/>
  <c r="B226" i="32"/>
  <c r="B228" i="32"/>
  <c r="B229" i="32"/>
  <c r="B230" i="32"/>
  <c r="B284" i="32"/>
  <c r="B285" i="32"/>
  <c r="B286" i="32"/>
  <c r="B313" i="32"/>
  <c r="B314" i="32"/>
  <c r="B316" i="32"/>
  <c r="B317" i="32"/>
  <c r="B318" i="32"/>
  <c r="B29" i="32"/>
  <c r="B97" i="32"/>
  <c r="B114" i="32"/>
  <c r="B184" i="32"/>
  <c r="B187" i="32"/>
  <c r="B201" i="32"/>
  <c r="B202" i="32"/>
  <c r="B260" i="32"/>
  <c r="B261" i="32"/>
  <c r="B262" i="32"/>
  <c r="B271" i="32"/>
  <c r="B272" i="32"/>
  <c r="B28" i="32"/>
  <c r="B204" i="32"/>
  <c r="B205" i="32"/>
  <c r="B206" i="32"/>
  <c r="B209" i="32"/>
  <c r="B210" i="32"/>
  <c r="B289" i="32"/>
  <c r="B290" i="32"/>
  <c r="B292" i="32"/>
  <c r="B293" i="32"/>
  <c r="B294" i="32"/>
  <c r="B93" i="32"/>
  <c r="B180" i="32"/>
  <c r="B181" i="32"/>
  <c r="B182" i="32"/>
  <c r="B248" i="32"/>
  <c r="B251" i="32"/>
  <c r="B265" i="32"/>
  <c r="B266" i="32"/>
  <c r="B21" i="32"/>
  <c r="B156" i="32"/>
  <c r="B157" i="32"/>
  <c r="B158" i="32"/>
  <c r="B185" i="32"/>
  <c r="B186" i="32"/>
  <c r="B188" i="32"/>
  <c r="B189" i="32"/>
  <c r="B190" i="32"/>
  <c r="B241" i="32"/>
  <c r="B242" i="32"/>
  <c r="B268" i="32"/>
  <c r="B269" i="32"/>
  <c r="B270" i="32"/>
  <c r="B273" i="32"/>
  <c r="B274" i="32"/>
  <c r="B20" i="32"/>
  <c r="B39" i="32"/>
  <c r="B72" i="32"/>
  <c r="B74" i="32"/>
  <c r="B89" i="32"/>
  <c r="B105" i="32"/>
  <c r="B132" i="32"/>
  <c r="B133" i="32"/>
  <c r="B134" i="32"/>
  <c r="B143" i="32"/>
  <c r="B144" i="32"/>
  <c r="B217" i="32"/>
  <c r="B218" i="32"/>
  <c r="B227" i="32"/>
  <c r="B231" i="32"/>
  <c r="B244" i="32"/>
  <c r="B245" i="32"/>
  <c r="B246" i="32"/>
  <c r="B312" i="32"/>
  <c r="B315" i="32"/>
  <c r="B148" i="32"/>
  <c r="B149" i="32"/>
  <c r="B150" i="32"/>
  <c r="B169" i="32"/>
  <c r="B170" i="32"/>
  <c r="B212" i="32"/>
  <c r="B213" i="32"/>
  <c r="B214" i="32"/>
  <c r="B233" i="32"/>
  <c r="B234" i="32"/>
  <c r="B276" i="32"/>
  <c r="B277" i="32"/>
  <c r="B278" i="32"/>
  <c r="B297" i="32"/>
  <c r="B298" i="32"/>
  <c r="B129" i="32"/>
  <c r="B130" i="32"/>
  <c r="B172" i="32"/>
  <c r="B173" i="32"/>
  <c r="B174" i="32"/>
  <c r="B193" i="32"/>
  <c r="B194" i="32"/>
  <c r="B236" i="32"/>
  <c r="B237" i="32"/>
  <c r="B238" i="32"/>
  <c r="B257" i="32"/>
  <c r="B258" i="32"/>
  <c r="B300" i="32"/>
  <c r="B301" i="32"/>
  <c r="B302" i="32"/>
  <c r="B122" i="32"/>
  <c r="B121" i="32"/>
  <c r="B27" i="32"/>
  <c r="B18" i="32"/>
  <c r="B17" i="32"/>
  <c r="B16" i="32"/>
  <c r="T40" i="15"/>
  <c r="K10" i="30"/>
  <c r="L167" i="6"/>
  <c r="L10" i="30"/>
  <c r="L199" i="6"/>
  <c r="L143" i="6"/>
  <c r="L157" i="6"/>
  <c r="L173" i="6"/>
  <c r="L191" i="6"/>
  <c r="L106" i="6"/>
  <c r="L21" i="6"/>
  <c r="L22" i="6"/>
  <c r="L25" i="6"/>
  <c r="L85" i="6"/>
  <c r="L54" i="6"/>
  <c r="L50" i="6"/>
  <c r="L97" i="6"/>
  <c r="I10" i="30"/>
  <c r="I9" i="30"/>
  <c r="L77" i="6"/>
  <c r="L78" i="6"/>
  <c r="L69" i="6"/>
  <c r="L70" i="6"/>
  <c r="L134" i="6"/>
  <c r="L118" i="6"/>
  <c r="L33" i="6"/>
  <c r="L129" i="6"/>
  <c r="L172" i="6"/>
  <c r="L187" i="6"/>
  <c r="L211" i="6"/>
  <c r="L161" i="6"/>
  <c r="L179" i="6"/>
  <c r="L174" i="6"/>
  <c r="L213" i="6"/>
  <c r="L198" i="6"/>
  <c r="L43" i="6"/>
  <c r="L91" i="6"/>
  <c r="G15" i="6"/>
  <c r="E5" i="8"/>
  <c r="E5" i="32"/>
  <c r="E5" i="30"/>
  <c r="F5" i="6"/>
  <c r="E5" i="5"/>
  <c r="F15" i="6"/>
  <c r="E5" i="44"/>
  <c r="E5" i="18"/>
  <c r="E5" i="12"/>
  <c r="F5" i="33"/>
  <c r="E5" i="14"/>
  <c r="F22" i="14" s="1"/>
  <c r="E5" i="15"/>
  <c r="B18" i="12" l="1"/>
  <c r="N18" i="12" s="1"/>
  <c r="B17" i="12"/>
  <c r="N17" i="12" s="1"/>
  <c r="B16" i="12"/>
  <c r="N16" i="12" s="1"/>
  <c r="O14" i="12"/>
  <c r="B25" i="8"/>
  <c r="K25" i="8" s="1"/>
  <c r="Q14" i="18"/>
  <c r="C14" i="18" s="1"/>
  <c r="B11" i="1"/>
  <c r="J12" i="5"/>
  <c r="L20" i="8"/>
  <c r="B26" i="5"/>
  <c r="I26" i="5" s="1"/>
  <c r="I12" i="5" s="1"/>
  <c r="B23" i="8"/>
  <c r="K23" i="8" s="1"/>
  <c r="M21" i="14"/>
  <c r="K27" i="8"/>
  <c r="G27" i="8"/>
  <c r="K22" i="8"/>
  <c r="G22" i="8"/>
  <c r="C12" i="30"/>
  <c r="B12" i="30"/>
  <c r="L14" i="6"/>
  <c r="C14" i="6" l="1"/>
  <c r="B14" i="6"/>
  <c r="N14" i="12"/>
  <c r="B14" i="12" s="1"/>
  <c r="C21" i="14"/>
  <c r="B21" i="14" s="1"/>
  <c r="C12" i="5"/>
  <c r="B12" i="5"/>
  <c r="G23" i="8"/>
  <c r="B14" i="18"/>
  <c r="K20" i="8"/>
  <c r="C20" i="8" l="1"/>
  <c r="B20" i="8" s="1"/>
  <c r="C14" i="12"/>
  <c r="L58" i="15" l="1"/>
  <c r="M58" i="15" s="1"/>
  <c r="AB58" i="15" s="1"/>
  <c r="B58" i="15" s="1"/>
  <c r="S58" i="15" s="1"/>
  <c r="L70" i="15"/>
  <c r="M70" i="15" s="1"/>
  <c r="AB70" i="15" s="1"/>
  <c r="B70" i="15" s="1"/>
  <c r="S70" i="15" s="1"/>
  <c r="L80" i="15"/>
  <c r="M80" i="15" s="1"/>
  <c r="AB80" i="15" s="1"/>
  <c r="B80" i="15" s="1"/>
  <c r="S80" i="15" s="1"/>
  <c r="L67" i="15"/>
  <c r="M67" i="15" s="1"/>
  <c r="AB67" i="15" s="1"/>
  <c r="B67" i="15" s="1"/>
  <c r="S67" i="15" s="1"/>
  <c r="L68" i="15"/>
  <c r="M68" i="15" s="1"/>
  <c r="AB68" i="15" s="1"/>
  <c r="B68" i="15" s="1"/>
  <c r="S68" i="15" s="1"/>
  <c r="L69" i="15"/>
  <c r="M69" i="15" s="1"/>
  <c r="AB69" i="15" s="1"/>
  <c r="B69" i="15" s="1"/>
  <c r="S69" i="15" s="1"/>
  <c r="L63" i="15"/>
  <c r="M63" i="15" s="1"/>
  <c r="AB63" i="15" s="1"/>
  <c r="B63" i="15" s="1"/>
  <c r="S63" i="15" s="1"/>
  <c r="L43" i="15"/>
  <c r="L71" i="15"/>
  <c r="M71" i="15" s="1"/>
  <c r="AB71" i="15" s="1"/>
  <c r="B71" i="15" s="1"/>
  <c r="S71" i="15" s="1"/>
  <c r="L55" i="15"/>
  <c r="M55" i="15" s="1"/>
  <c r="AB55" i="15" s="1"/>
  <c r="B55" i="15" s="1"/>
  <c r="S55" i="15" s="1"/>
  <c r="L45" i="15"/>
  <c r="M45" i="15" s="1"/>
  <c r="AB45" i="15" s="1"/>
  <c r="B45" i="15" s="1"/>
  <c r="S45" i="15" s="1"/>
  <c r="L56" i="15"/>
  <c r="M56" i="15" s="1"/>
  <c r="AB56" i="15" s="1"/>
  <c r="B56" i="15" s="1"/>
  <c r="S56" i="15" s="1"/>
  <c r="L47" i="15"/>
  <c r="M47" i="15" s="1"/>
  <c r="AB47" i="15" s="1"/>
  <c r="B47" i="15" s="1"/>
  <c r="S47" i="15" s="1"/>
  <c r="L75" i="15"/>
  <c r="M75" i="15" s="1"/>
  <c r="AB75" i="15" s="1"/>
  <c r="B75" i="15" s="1"/>
  <c r="S75" i="15" s="1"/>
  <c r="L77" i="15"/>
  <c r="M77" i="15" s="1"/>
  <c r="AB77" i="15" s="1"/>
  <c r="B77" i="15" s="1"/>
  <c r="S77" i="15" s="1"/>
  <c r="L49" i="15"/>
  <c r="M49" i="15" s="1"/>
  <c r="AB49" i="15" s="1"/>
  <c r="B49" i="15" s="1"/>
  <c r="S49" i="15" s="1"/>
  <c r="L57" i="15"/>
  <c r="M57" i="15" s="1"/>
  <c r="AB57" i="15" s="1"/>
  <c r="B57" i="15" s="1"/>
  <c r="S57" i="15" s="1"/>
  <c r="L66" i="15"/>
  <c r="M66" i="15" s="1"/>
  <c r="AB66" i="15" s="1"/>
  <c r="B66" i="15" s="1"/>
  <c r="S66" i="15" s="1"/>
  <c r="L65" i="15"/>
  <c r="M65" i="15" s="1"/>
  <c r="AB65" i="15" s="1"/>
  <c r="B65" i="15" s="1"/>
  <c r="S65" i="15" s="1"/>
  <c r="L76" i="15"/>
  <c r="M76" i="15" s="1"/>
  <c r="AB76" i="15" s="1"/>
  <c r="B76" i="15" s="1"/>
  <c r="S76" i="15" s="1"/>
  <c r="L72" i="15"/>
  <c r="M72" i="15" s="1"/>
  <c r="AB72" i="15" s="1"/>
  <c r="B72" i="15" s="1"/>
  <c r="S72" i="15" s="1"/>
  <c r="L74" i="15"/>
  <c r="M74" i="15" s="1"/>
  <c r="AB74" i="15" s="1"/>
  <c r="B74" i="15" s="1"/>
  <c r="S74" i="15" s="1"/>
  <c r="L79" i="15"/>
  <c r="M79" i="15" s="1"/>
  <c r="AB79" i="15" s="1"/>
  <c r="B79" i="15" s="1"/>
  <c r="S79" i="15" s="1"/>
  <c r="L51" i="15"/>
  <c r="M51" i="15" s="1"/>
  <c r="AB51" i="15" s="1"/>
  <c r="B51" i="15" s="1"/>
  <c r="S51" i="15" s="1"/>
  <c r="L44" i="15"/>
  <c r="M44" i="15" s="1"/>
  <c r="AB44" i="15" s="1"/>
  <c r="B44" i="15" s="1"/>
  <c r="S44" i="15" s="1"/>
  <c r="L53" i="15"/>
  <c r="M53" i="15" s="1"/>
  <c r="AB53" i="15" s="1"/>
  <c r="B53" i="15" s="1"/>
  <c r="S53" i="15" s="1"/>
  <c r="L46" i="15"/>
  <c r="M46" i="15" s="1"/>
  <c r="AB46" i="15" s="1"/>
  <c r="B46" i="15" s="1"/>
  <c r="S46" i="15" s="1"/>
  <c r="L64" i="15"/>
  <c r="M64" i="15" s="1"/>
  <c r="AB64" i="15" s="1"/>
  <c r="B64" i="15" s="1"/>
  <c r="S64" i="15" s="1"/>
  <c r="L81" i="15"/>
  <c r="M81" i="15" s="1"/>
  <c r="AB81" i="15" s="1"/>
  <c r="B81" i="15" s="1"/>
  <c r="S81" i="15" s="1"/>
  <c r="L52" i="15"/>
  <c r="M52" i="15" s="1"/>
  <c r="AB52" i="15" s="1"/>
  <c r="B52" i="15" s="1"/>
  <c r="S52" i="15" s="1"/>
  <c r="L73" i="15"/>
  <c r="M73" i="15" s="1"/>
  <c r="AB73" i="15" s="1"/>
  <c r="B73" i="15" s="1"/>
  <c r="S73" i="15" s="1"/>
  <c r="L50" i="15"/>
  <c r="M50" i="15" s="1"/>
  <c r="AB50" i="15" s="1"/>
  <c r="B50" i="15" s="1"/>
  <c r="S50" i="15" s="1"/>
  <c r="L48" i="15"/>
  <c r="M48" i="15" s="1"/>
  <c r="AB48" i="15" s="1"/>
  <c r="B48" i="15" s="1"/>
  <c r="S48" i="15" s="1"/>
  <c r="L59" i="15"/>
  <c r="M59" i="15" s="1"/>
  <c r="AB59" i="15" s="1"/>
  <c r="B59" i="15" s="1"/>
  <c r="S59" i="15" s="1"/>
  <c r="L62" i="15"/>
  <c r="M62" i="15" s="1"/>
  <c r="AB62" i="15" s="1"/>
  <c r="B62" i="15" s="1"/>
  <c r="S62" i="15" s="1"/>
  <c r="L54" i="15"/>
  <c r="M54" i="15" s="1"/>
  <c r="AB54" i="15" s="1"/>
  <c r="B54" i="15" s="1"/>
  <c r="S54" i="15" s="1"/>
  <c r="L78" i="15"/>
  <c r="M78" i="15" s="1"/>
  <c r="AB78" i="15" s="1"/>
  <c r="B78" i="15" s="1"/>
  <c r="S78" i="15" s="1"/>
  <c r="L60" i="15"/>
  <c r="M60" i="15" s="1"/>
  <c r="AB60" i="15" s="1"/>
  <c r="B60" i="15" s="1"/>
  <c r="S60" i="15" s="1"/>
  <c r="L61" i="15"/>
  <c r="M61" i="15" s="1"/>
  <c r="AB61" i="15" s="1"/>
  <c r="B61" i="15" s="1"/>
  <c r="S61" i="15" s="1"/>
  <c r="M43" i="15" l="1"/>
  <c r="AB43" i="15" s="1"/>
  <c r="B43" i="15" l="1"/>
  <c r="S43" i="15" s="1"/>
  <c r="S40" i="15" s="1"/>
  <c r="C40" i="15" s="1"/>
  <c r="AB40" i="15"/>
  <c r="B4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1" authorId="0" shapeId="0" xr:uid="{00000000-0006-0000-0100-000001000000}">
      <text>
        <r>
          <rPr>
            <b/>
            <sz val="9"/>
            <color indexed="81"/>
            <rFont val="Segoe UI"/>
            <family val="2"/>
          </rPr>
          <t>Anteile BT in %, die im Rahmen der Versorgung im Rahmen des Modells nach §64 b SGB V erbracht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3" authorId="0" shapeId="0" xr:uid="{00000000-0006-0000-0200-000001000000}">
      <text>
        <r>
          <rPr>
            <b/>
            <sz val="9"/>
            <color indexed="81"/>
            <rFont val="Segoe UI"/>
            <family val="2"/>
          </rPr>
          <t xml:space="preserve">In dieser Spalte werden die Stationen des Standortes mit laufender Nummer nummeriert. Die dadurch generierte ID-Nr. der Station dient allein der internen Identifikation der Stationen im Servicedokument. </t>
        </r>
      </text>
    </comment>
    <comment ref="E13" authorId="0" shapeId="0" xr:uid="{00000000-0006-0000-0200-000002000000}">
      <text>
        <r>
          <rPr>
            <b/>
            <sz val="9"/>
            <color indexed="81"/>
            <rFont val="Segoe UI"/>
            <family val="2"/>
          </rPr>
          <t>In dieser Spalte ist die in der betreffenden Einrichtung gebräuchliche Bezeichnung der jeweiligen Station als Text einzugeben. Bspw. "Akutstation", "Konzeptstation Depression", "Akuttagesklinik" oder "B6". 
Wichtig: Jede Bezeichnung darf hier nur einmal verwendet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5" authorId="0" shapeId="0" xr:uid="{00000000-0006-0000-0400-000001000000}">
      <text>
        <r>
          <rPr>
            <b/>
            <sz val="9"/>
            <color indexed="81"/>
            <rFont val="Segoe UI"/>
            <family val="2"/>
          </rPr>
          <t>Diese Angabe wird aus dem Blatt "Angaben Stationen" übernommen.</t>
        </r>
      </text>
    </comment>
    <comment ref="D15" authorId="0" shapeId="0" xr:uid="{0857D8EF-E5DA-4082-B71C-E6732B4E897E}">
      <text>
        <r>
          <rPr>
            <b/>
            <sz val="9"/>
            <color indexed="81"/>
            <rFont val="Segoe UI"/>
            <family val="2"/>
          </rPr>
          <t xml:space="preserve">Stationstyp
A für geschützte Akut- bzw. Intensivstation
B für fakultativ geschlossene Station
C für offene, nicht elektive Station
D für Station mit geschützten Bereichen
E für elektive offene Station
F für nicht-stationsbezogene Einheit mit innovativem Behandlungskonzept (bitte erläutern)
</t>
        </r>
      </text>
    </comment>
    <comment ref="E15" authorId="0" shapeId="0" xr:uid="{00000000-0006-0000-0400-000003000000}">
      <text>
        <r>
          <rPr>
            <b/>
            <sz val="9"/>
            <color indexed="81"/>
            <rFont val="Segoe UI"/>
            <family val="2"/>
          </rPr>
          <t>Tragen Sie hier die Stationsbezeichnung ein, die Sie im Blatt „Angaben Stationen“ angegeben haben. Die Angabe zur differenzierten Einrichtung wird automatisch übernommen.</t>
        </r>
      </text>
    </comment>
    <comment ref="F15" authorId="0" shapeId="0" xr:uid="{00000000-0006-0000-0400-000004000000}">
      <text>
        <r>
          <rPr>
            <b/>
            <sz val="9"/>
            <color indexed="81"/>
            <rFont val="Segoe UI"/>
            <family val="2"/>
          </rPr>
          <t>Hier ist die Anzahl der Planbetten der vollstationären Versorgung für die jeweilige Station einzugeben. 
Für die Anzahl der Planbetten kann der Wert 0 angebenen werden, wenn dies  beispielsweise für eine neue oder temporär geschlossenen Bereich notwendig ist.</t>
        </r>
      </text>
    </comment>
    <comment ref="G15" authorId="0" shapeId="0" xr:uid="{00000000-0006-0000-0400-000005000000}">
      <text>
        <r>
          <rPr>
            <b/>
            <sz val="9"/>
            <color indexed="81"/>
            <rFont val="Segoe UI"/>
            <family val="2"/>
          </rPr>
          <t>Hier ist die Anzahl der Planplätze der teilstationären Versorgung für die jeweilige Station einzugeben.
Für die Anzahl der Planplätze kann der Wert 0 angegeben werden, wenn dies beispielsweise für einen neuen oder temporär geschlossenen Bereich notwendig ist.</t>
        </r>
      </text>
    </comment>
    <comment ref="H15" authorId="0" shapeId="0" xr:uid="{55FB00B4-957C-4967-960C-070E7AC1588E}">
      <text>
        <r>
          <rPr>
            <b/>
            <sz val="9"/>
            <color indexed="81"/>
            <rFont val="Segoe UI"/>
            <family val="2"/>
          </rPr>
          <t>KJP = Konzeptstation für Kinder- und Jugendpsychiatrie
A = Konzeptstation für Allgemeinpsychiatrie
A5 = Konzeptstation für psychotherapeutische und psychosomatische Behandlung
A7 = Konzeptstation für psychotherapeutische und psychosomatische Komplexbehandlung
S = Konzeptstation für Suchterkrankungen
G = Konzeptstation für Gerontopsychiatrie
P1 = Konzeptstation für Psychosomatik
P2 = Konzeptstation für psychosomatische Komplexbehandlung
Z = keine der obigen Konzeptstationen (bitte erläutern)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1" authorId="0" shapeId="0" xr:uid="{00000000-0006-0000-0600-000001000000}">
      <text>
        <r>
          <rPr>
            <b/>
            <sz val="9"/>
            <color indexed="81"/>
            <rFont val="Segoe UI"/>
            <family val="2"/>
          </rPr>
          <t>In dieser Spalte wird für die betreffende Einrichtung in einer Zeile das Vorjahr und in der zweiten Zeile das Kalenderjahr des Nachweises erfasst. Die Angaben zu den Jahren werden automatisiert aus dem Blatt „Angaben KH-Standort“ übernommen bzw. berechnet.</t>
        </r>
      </text>
    </comment>
    <comment ref="E21" authorId="0" shapeId="0" xr:uid="{00000000-0006-0000-0600-000002000000}">
      <text>
        <r>
          <rPr>
            <b/>
            <sz val="9"/>
            <color indexed="81"/>
            <rFont val="Segoe UI"/>
            <family val="2"/>
          </rPr>
          <t xml:space="preserve">Zur Definition von Behandlungstagen siehe § 6 Absatz 3. 
Zum Nachweis der Vorgaben nach § 6 Absatz 3 sind in dieser Tabelle sowohl die Behandlungstage für den Bezugszeitraum des Vorjahres als auch die Behandlungstage für das aktuelle Kalenderjahr anzugeben.
Die Spalte wird automatisiert berechnet aus der Summe der Anzahl der Behandlungstage aller Behandlungsbereiche einer diff. Einrichtung eines Jahres aus Spalte F der Tabelle A3.3.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2" authorId="0" shapeId="0" xr:uid="{00000000-0006-0000-0700-000001000000}">
      <text>
        <r>
          <rPr>
            <b/>
            <sz val="9"/>
            <color indexed="81"/>
            <rFont val="Segoe UI"/>
            <family val="2"/>
          </rPr>
          <t xml:space="preserve">In dieser Spalte ist für die betreffende Einrichtung in einer Zeile das Vorjahr und in der zweiten Zeile das Kalenderjahr des Nachweises zu erfassen.
</t>
        </r>
      </text>
    </comment>
    <comment ref="E22" authorId="0" shapeId="0" xr:uid="{00000000-0006-0000-0700-000002000000}">
      <text>
        <r>
          <rPr>
            <b/>
            <sz val="9"/>
            <color indexed="81"/>
            <rFont val="Segoe UI"/>
            <family val="2"/>
          </rPr>
          <t>Hier ist der Behandlungsbereich nach § 3 der Richtlinie einzutragen. 
A Allgemeine Psychiatrie 
A1 Regelbehandlung 
A2 Intensivbehandlung
A6 Tagesklinische Behandlung 
A7 Psychosomatisch-psychotherapeutische und psychotherapeutische Komplexbehandlung
A8 Psychosomatisch-psychotherapeutische und psychotherapeutische Komplexbehandlung teilstationär
A9 Stationsäquivalente Behandlung
S Abhängigkeitskranke
S1 Regelbehandlung 
S2 Intensivbehandlung
S6 Tagesklinische Behandlung 
S9 Stationsäquivalente Behandlung
G Gerontopsychiatrie
G1 Regelbehandlung 
G2 Intensivbehandlung
G6 Tagesklinische Behandlung 
G9 Stationsäquivalente Behandlung
P Psychosomatik
P1 Psychotherapie 
P2 Psychosomatisch-psychotherapeutische Komplexbehandlung
P3 Psychotherapie teilstationär
P4 Psychosomatisch-psychotherapeutische Komplexbehandlung teilstationär
KJ Kinder- und Jugendpsychiatrie
KJ1 Kinderpsychiatrische Regel- und Intensivbehandlung 
KJ2 Jugendpsychiatrische Regelbehandlung 
KJ3 Jugendpsychiatrische Intensivbehandlung 
KJ6 Eltern-Kind-Behandlung 
KJ7 Tagesklinische Behandlung 
KJ9 Stationsäquivalente Behandlung</t>
        </r>
      </text>
    </comment>
    <comment ref="F22" authorId="0" shapeId="0" xr:uid="{00000000-0006-0000-0700-000003000000}">
      <text>
        <r>
          <rPr>
            <b/>
            <sz val="9"/>
            <color indexed="81"/>
            <rFont val="Segoe UI"/>
            <family val="2"/>
          </rPr>
          <t>Die quartalsbezogene Anzahl der Behandlungstage je Behandlungsbereich ist für die differenzierte Einrichtung sowohl für das Vorjahresquartal als auch für das Quartal des Kalenderjahres des Nachweises anzugeben.
Für die Anzahl der Behandlungstage kann der Wert 0 angebenen werden, wenn dies  beispielsweise für eine neue oder temporär geschlossenen Bereich notwendig ist.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Liegt im Berichtsquartal die tatsächliche Anzahl der Behandlungstage in mindestens einem Behandlungsbereich um mehr als 2,5 Prozent über oder mehr als 2,5 Prozent unter der nach § 6 Absatz 3 ermittelten Anzahl der Behandlungstage des Vorjahres, sind gemäß § 6 Absatz 4 bei der Berechnung der Mindestvorgabe in den folgenden Tabellen die Behandlungstage für das Kalenderjahr des Nachweises anzugeben.
Die Angabe ist kaufmännisch ohne Dezimalstelle zu runden.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40" authorId="0" shapeId="0" xr:uid="{00000000-0006-0000-0900-000001000000}">
      <text>
        <r>
          <rPr>
            <b/>
            <sz val="9"/>
            <color indexed="81"/>
            <rFont val="Segoe UI"/>
            <family val="2"/>
          </rPr>
          <t>Wenn  bei der tatsächlichen Personalausstattung je Berufsgruppe andere Fachkräfte angerechnet wurden, ist dies hier anzugeben. Je Anrechnungstatbestand in Spalte 5, 6 oder 7 ist die Höhe der Anrechnungen in Vollkraftstunden anzugeben. 
Wenn es keine Anrechnungen gab, ist hier der Wert Null einzutragen.
Bei der Anrechnung von Personal in den Spalten 5 bis 7 sind diese Anrechnungen in Tabelle A5.3 darzustellen.</t>
        </r>
      </text>
    </comment>
    <comment ref="J40" authorId="0" shapeId="0" xr:uid="{00000000-0006-0000-0900-000002000000}">
      <text>
        <r>
          <rPr>
            <b/>
            <sz val="9"/>
            <color indexed="81"/>
            <rFont val="Segoe UI"/>
            <family val="2"/>
          </rPr>
          <t>Dieses Feld berechnet sich automatisch aus der Summe der Spalten 5 bis 8 (F bis I).</t>
        </r>
      </text>
    </comment>
    <comment ref="C41" authorId="0" shapeId="0" xr:uid="{00000000-0006-0000-0900-000003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41" authorId="0" shapeId="0" xr:uid="{00000000-0006-0000-0900-000004000000}">
      <text>
        <r>
          <rPr>
            <b/>
            <sz val="9"/>
            <color indexed="81"/>
            <rFont val="Segoe UI"/>
            <family val="2"/>
          </rPr>
          <t xml:space="preserve">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t>
        </r>
      </text>
    </comment>
    <comment ref="E41" authorId="0" shapeId="0" xr:uid="{00000000-0006-0000-0900-000005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41" authorId="0" shapeId="0" xr:uid="{00000000-0006-0000-0900-000006000000}">
      <text>
        <r>
          <rPr>
            <b/>
            <sz val="9"/>
            <color indexed="81"/>
            <rFont val="Segoe UI"/>
            <family val="2"/>
          </rPr>
          <t>Dieses Feld berechnet sich automatisch aus der Division der VKS-Ist-Ausstattung und der VKS-Mindestausstattung.</t>
        </r>
      </text>
    </comment>
    <comment ref="M41" authorId="0" shapeId="0" xr:uid="{00000000-0006-0000-0900-000007000000}">
      <text>
        <r>
          <rPr>
            <b/>
            <sz val="9"/>
            <color indexed="81"/>
            <rFont val="Segoe UI"/>
            <family val="2"/>
          </rPr>
          <t xml:space="preserve">Dieses Feld berechnet sich automatisch aus Spalte L „Umsetzungsgrad der Berufsgruppen in %“:
▫ Für alle Einrichtungstypen 29, 30, 31 gilt: 
– Wenn Angabe in Spalte L kleiner als 90 % ist, dann ist Angabe in Spalte M gleich „nein“, die Mindestanforderungen der Berufsgruppe dieser Einrichtung sind nicht erfüllt.
– Wenn Angabe in Spalte L größer oder gleich 90 % ist, dann ist Angabe in Spalte M gleich „ja“, die Mindestanforderungen der Berufsgruppe dieser Einrichtung sind erfüllt.
▫ Für alle Einrichtungstypen 297 und 307 gilt:
– Unabhängig von der Angabe in Spalte L -&gt; Angabe in Spalte M entfällt für diese Einrichtungen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5" authorId="0" shapeId="0" xr:uid="{00000000-0006-0000-0B00-000002000000}">
      <text>
        <r>
          <rPr>
            <b/>
            <sz val="9"/>
            <color indexed="81"/>
            <rFont val="Segoe UI"/>
            <family val="2"/>
          </rPr>
          <t xml:space="preserve">Hier ist die tatsächliche Berufsgruppe der angerechneten Fachkraft einzutragen. Dabei ist je Berufsgruppe eine Zeile zu verwenden.
Bei Anrechnung von Fachkräften anderer Berufsgruppen oder Fachkräften ohne direktes Beschäftigungsverhältnis (Spalte 6 oder 8 in Tabelle A5.1) bitte Buchstaben a, b, c, d,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7 in Tabelle A5.1) tragen Sie bitte die zutreffende Berufsgruppe hier als Freitext ein (max. 150 Zeichen).
</t>
        </r>
      </text>
    </comment>
    <comment ref="G15" authorId="0" shapeId="0" xr:uid="{00000000-0006-0000-0B00-000003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0D00-000001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14" authorId="0" shapeId="0" xr:uid="{00000000-0006-0000-0D00-000002000000}">
      <text>
        <r>
          <rPr>
            <b/>
            <sz val="9"/>
            <color indexed="81"/>
            <rFont val="Segoe UI"/>
            <family val="2"/>
          </rPr>
          <t>Tragen Sie hier die Summe der krankheitsbedingten Ausfallstunden im Zeitraum ein.</t>
        </r>
      </text>
    </comment>
    <comment ref="D25" authorId="0" shapeId="0" xr:uid="{00000000-0006-0000-0D00-000003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25" authorId="0" shapeId="0" xr:uid="{00000000-0006-0000-0D00-000004000000}">
      <text>
        <r>
          <rPr>
            <b/>
            <sz val="9"/>
            <color indexed="81"/>
            <rFont val="Segoe UI"/>
            <family val="2"/>
          </rPr>
          <t>Tragen Sie hier die Summe der Behandlungstage im Zeitraum ein.</t>
        </r>
      </text>
    </comment>
    <comment ref="D36" authorId="0" shapeId="0" xr:uid="{00000000-0006-0000-0D00-000005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D68" authorId="0" shapeId="0" xr:uid="{00000000-0006-0000-0D00-000006000000}">
      <text>
        <r>
          <rPr>
            <b/>
            <sz val="9"/>
            <color indexed="81"/>
            <rFont val="Segoe UI"/>
            <family val="2"/>
          </rPr>
          <t>Zeitraum 01 bis 12 für kalendermonatsbezogene Zeiträume bzw. konkrete Datumsangaben bei 1/3 oder 2/3 des Quartals.</t>
        </r>
      </text>
    </comment>
    <comment ref="F82" authorId="0" shapeId="0" xr:uid="{00000000-0006-0000-0D00-000007000000}">
      <text>
        <r>
          <rPr>
            <b/>
            <sz val="9"/>
            <color indexed="81"/>
            <rFont val="Segoe UI"/>
            <family val="2"/>
          </rPr>
          <t>Wenn  bei der tatsächlichen Personalausstattung je Berufsgruppe andere Fachkräfte angerechnet wurden, ist dies hier anzugeben. Je Anrechnungstatbestand in Spalte 5, 6 oder 7 ist die Höhe der Anrechnungen in Vollkraftstunden anzugeben. 
Wenn es keine Anrechnungen gab, ist hier der Wert Null einzutragen.</t>
        </r>
      </text>
    </comment>
    <comment ref="J82" authorId="0" shapeId="0" xr:uid="{00000000-0006-0000-0D00-000008000000}">
      <text>
        <r>
          <rPr>
            <b/>
            <sz val="9"/>
            <color indexed="81"/>
            <rFont val="Segoe UI"/>
            <family val="2"/>
          </rPr>
          <t>Dieses Feld berechnet sich automatisch aus der Summe der Spalten 5 bis 8 (F bis I).</t>
        </r>
      </text>
    </comment>
    <comment ref="C83" authorId="0" shapeId="0" xr:uid="{00000000-0006-0000-0D00-000009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83" authorId="0" shapeId="0" xr:uid="{00000000-0006-0000-0D00-00000A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 ref="E83" authorId="0" shapeId="0" xr:uid="{00000000-0006-0000-0D00-00000B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83" authorId="0" shapeId="0" xr:uid="{00000000-0006-0000-0D00-00000C000000}">
      <text>
        <r>
          <rPr>
            <b/>
            <sz val="9"/>
            <color indexed="81"/>
            <rFont val="Segoe UI"/>
            <family val="2"/>
          </rPr>
          <t>Dieses Feld berechnet sich automatisch aus der Division der VKS-Ist-Ausstattung und der VKS-Mindestausstattung.</t>
        </r>
      </text>
    </comment>
    <comment ref="M83" authorId="0" shapeId="0" xr:uid="{00000000-0006-0000-0D00-00000D000000}">
      <text>
        <r>
          <rPr>
            <b/>
            <sz val="9"/>
            <color indexed="81"/>
            <rFont val="Segoe UI"/>
            <family val="2"/>
          </rPr>
          <t xml:space="preserve">Dieses Feld berechnet sich automatisch aus Spalte L „Umsetzungsgrad der Berufsgruppen in %“:
▫ Für alle Einrichtungstypen 29, 30, 31 gilt: 
– Wenn Angabe in Spalte L kleiner als 90 % ist, dann ist Angabe in Spalte M gleich „nein“, die Mindestanforderungen der Berufsgruppe dieser Einrichtung sind nicht erfüllt.
– Wenn Angabe in Spalte L größer oder gleich 90 % ist, dann ist Angabe in Spalte M gleich „ja“, die Mindestanforderungen der Berufsgruppe dieser Einrichtung sind erfüllt.
▫ Für alle Einrichtungstypen 297 und 307 gilt:
– Unabhängig von der Angabe in Spalte L -&gt; Angabe in Spalte M entfällt für diese Einrichtungen
</t>
        </r>
      </text>
    </comment>
    <comment ref="D119" authorId="0" shapeId="0" xr:uid="{00000000-0006-0000-0D00-00000E000000}">
      <text>
        <r>
          <rPr>
            <b/>
            <sz val="9"/>
            <color indexed="81"/>
            <rFont val="Segoe UI"/>
            <family val="2"/>
          </rPr>
          <t>Hier ist ein Schlüssel für den Anrechnungstatbestand einzugeben.
5 für Fachkräfte anderer Berufsgruppen nach PPP-RL
6 für Fachkräfte oder Hilfskräfte aus Nicht-PPP-RL-Berufsgruppen
7 für Fachkräfte ohne direktes Beschäftigungsverhältnis</t>
        </r>
      </text>
    </comment>
    <comment ref="E119" authorId="0" shapeId="0" xr:uid="{00000000-0006-0000-0D00-00000F000000}">
      <text>
        <r>
          <rPr>
            <b/>
            <sz val="9"/>
            <color indexed="81"/>
            <rFont val="Segoe UI"/>
            <family val="2"/>
          </rPr>
          <t>Hier ist die tatsächliche Berufsgruppe der angerechneten Fachkraft einzutragen. Dabei ist je Berufsgruppe eine Zeile zu verwenden.
Bei Anrechnung von Fachkräften anderer Berufsgruppen oder Fachkräften ohne direktes Beschäftigungsverhältnis (Spalte 5 oder 7 in Tabelle A5.1) bitte Buchstaben a, b, c, d,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6 in Tabelle A5.1) tragen Sie bitte die zutreffende Berufsgruppe hier als Freitext ein (max. 150 Zeichen).</t>
        </r>
      </text>
    </comment>
    <comment ref="F119" authorId="0" shapeId="0" xr:uid="{00000000-0006-0000-0D00-000010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sharedStrings.xml><?xml version="1.0" encoding="utf-8"?>
<sst xmlns="http://schemas.openxmlformats.org/spreadsheetml/2006/main" count="2167" uniqueCount="1232">
  <si>
    <t xml:space="preserve">        </t>
  </si>
  <si>
    <t>Name der Klinik / Abteilung:</t>
  </si>
  <si>
    <t>Postleitzahl:</t>
  </si>
  <si>
    <t>Ort:</t>
  </si>
  <si>
    <t>Straße:</t>
  </si>
  <si>
    <t>Ansprechpartner für Rückfragen:</t>
  </si>
  <si>
    <t>Tel.:</t>
  </si>
  <si>
    <t>E-Mail:</t>
  </si>
  <si>
    <t>Institutionskennzeichen (Haupt-IK):</t>
  </si>
  <si>
    <t>Standort-ID:</t>
  </si>
  <si>
    <t>Jahr der Leistungserbringung:</t>
  </si>
  <si>
    <t>&lt;&lt; Hinweise</t>
  </si>
  <si>
    <t>Ausfüllhinweise</t>
  </si>
  <si>
    <t>Ja</t>
  </si>
  <si>
    <t>regionale Pflichtversorgung</t>
  </si>
  <si>
    <t>29 - Psychiatrie (Erwachsene)</t>
  </si>
  <si>
    <t>31 - Psychosomatik</t>
  </si>
  <si>
    <t>!!!</t>
  </si>
  <si>
    <t>&lt;&lt; A1</t>
  </si>
  <si>
    <t>&lt;&lt; A3.1</t>
  </si>
  <si>
    <t>A3.3 &gt;&gt;</t>
  </si>
  <si>
    <t>2</t>
  </si>
  <si>
    <t>3</t>
  </si>
  <si>
    <t>4</t>
  </si>
  <si>
    <t>5</t>
  </si>
  <si>
    <t>6</t>
  </si>
  <si>
    <t>7</t>
  </si>
  <si>
    <t>8</t>
  </si>
  <si>
    <t>9</t>
  </si>
  <si>
    <t>10</t>
  </si>
  <si>
    <t>1</t>
  </si>
  <si>
    <t>&lt;&lt; A3.3</t>
  </si>
  <si>
    <t>Monat</t>
  </si>
  <si>
    <t>A6</t>
  </si>
  <si>
    <t>A7</t>
  </si>
  <si>
    <t>A1</t>
  </si>
  <si>
    <t>A2</t>
  </si>
  <si>
    <t>A4</t>
  </si>
  <si>
    <t>A9</t>
  </si>
  <si>
    <t>S1</t>
  </si>
  <si>
    <t>S2</t>
  </si>
  <si>
    <t>S6</t>
  </si>
  <si>
    <t>S9</t>
  </si>
  <si>
    <t>G1</t>
  </si>
  <si>
    <t>G2</t>
  </si>
  <si>
    <t>G6</t>
  </si>
  <si>
    <t>G9</t>
  </si>
  <si>
    <t>KJ1</t>
  </si>
  <si>
    <t>KJ2</t>
  </si>
  <si>
    <t>KJ3</t>
  </si>
  <si>
    <t>KJ6</t>
  </si>
  <si>
    <t>KJ7</t>
  </si>
  <si>
    <t>KJ9</t>
  </si>
  <si>
    <t>P1</t>
  </si>
  <si>
    <t>P2</t>
  </si>
  <si>
    <t>Psychosomatik</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</si>
  <si>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</si>
  <si>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</si>
  <si>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</si>
  <si>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</si>
  <si>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</si>
  <si>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</si>
  <si>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</si>
  <si>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</si>
  <si>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</si>
  <si>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</si>
  <si>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</si>
  <si>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</si>
  <si>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</si>
  <si>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</si>
  <si>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</si>
  <si>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</si>
  <si>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</si>
  <si>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</si>
  <si>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</si>
  <si>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</si>
  <si>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</si>
  <si>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</si>
  <si>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</si>
  <si>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</si>
  <si>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</si>
  <si>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</si>
  <si>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</si>
  <si>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</si>
  <si>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Einrichtungen</t>
  </si>
  <si>
    <t>Leer</t>
  </si>
  <si>
    <t>Psychiatrie</t>
  </si>
  <si>
    <t>30 - Kinder- und Jugendpsychiatrie</t>
  </si>
  <si>
    <t>KJPsychiatrie</t>
  </si>
  <si>
    <t>a</t>
  </si>
  <si>
    <t>b</t>
  </si>
  <si>
    <t>c</t>
  </si>
  <si>
    <t>d</t>
  </si>
  <si>
    <t>e</t>
  </si>
  <si>
    <t>f</t>
  </si>
  <si>
    <t>g</t>
  </si>
  <si>
    <t>A5.3 Anrechnungstatbestand</t>
  </si>
  <si>
    <t>A6 Ausnahmetatbestände</t>
  </si>
  <si>
    <t>AT1: Kurzfristige krankheitsbedingte  Personalausfälle</t>
  </si>
  <si>
    <t>AT2: Kurzfristig stark erhöhte Anzahl von Behandlungstagen</t>
  </si>
  <si>
    <t xml:space="preserve">AT3: Gravierende strukturelle Veränderungen </t>
  </si>
  <si>
    <t>Einrichtungen2</t>
  </si>
  <si>
    <t>Anrechnungstatbestand</t>
  </si>
  <si>
    <t>&lt;&lt; A5.1</t>
  </si>
  <si>
    <t>Unterschriften</t>
  </si>
  <si>
    <t>Name</t>
  </si>
  <si>
    <t>Datum</t>
  </si>
  <si>
    <t>Ärztliche Leitung</t>
  </si>
  <si>
    <t>Pflegedirektion</t>
  </si>
  <si>
    <t>Geschäftsführung/Verwaltungsdirektion</t>
  </si>
  <si>
    <t>Ausnahmetatbestand</t>
  </si>
  <si>
    <t>JN</t>
  </si>
  <si>
    <t>Nein</t>
  </si>
  <si>
    <t>A5.3 &gt;&gt;</t>
  </si>
  <si>
    <t>&lt;&lt; A5.2</t>
  </si>
  <si>
    <t>Unterschriften &gt;&gt;</t>
  </si>
  <si>
    <t>A1 &gt;&gt;</t>
  </si>
  <si>
    <t xml:space="preserve"> </t>
  </si>
  <si>
    <t>BGI</t>
  </si>
  <si>
    <t>BGII</t>
  </si>
  <si>
    <t>A5.2 &gt;&gt;</t>
  </si>
  <si>
    <t>Jahr</t>
  </si>
  <si>
    <t>Unterschrift Verantwortlicher</t>
  </si>
  <si>
    <t xml:space="preserve">Ausfüllhinweis: </t>
  </si>
  <si>
    <t xml:space="preserve">Bitte füllen Sie die folgenden Datenfelder zur regionalen Pflichtversorgung der Einrichtung differenziert nach Einrichtungstyp aus. </t>
  </si>
  <si>
    <t>Start- und Hinweisblatt</t>
  </si>
  <si>
    <t>Hilfestellung</t>
  </si>
  <si>
    <t>Bei Fragen zur technischen Handhabung des Dokuments wenden Sie sich bitte an die Hotline des IQTIG unter verfahrenssupport@iqtig.org.</t>
  </si>
  <si>
    <t>A3.1</t>
  </si>
  <si>
    <t>A3.2</t>
  </si>
  <si>
    <t>A5.3</t>
  </si>
  <si>
    <t>A5.2</t>
  </si>
  <si>
    <t>A5.1</t>
  </si>
  <si>
    <t xml:space="preserve">A3.3 </t>
  </si>
  <si>
    <t xml:space="preserve">landesrechtlicher Verpflichtung zur Aufnahme </t>
  </si>
  <si>
    <t>gesetzlicher Unterbringung</t>
  </si>
  <si>
    <t>geschlossene Bereiche?</t>
  </si>
  <si>
    <t>Verfügt die Einrichtung über …</t>
  </si>
  <si>
    <t>Anzahl von Behandlungstagen bei Patientinnen oder Patienten mit …</t>
  </si>
  <si>
    <t>Angaben KH-Standort &gt;&gt;</t>
  </si>
  <si>
    <t>Angaben Stationen</t>
  </si>
  <si>
    <t>Angaben Stationen &gt;&gt;</t>
  </si>
  <si>
    <t>&lt;&lt; Angaben KH-Standort</t>
  </si>
  <si>
    <t>&lt;&lt; Angaben Stationen</t>
  </si>
  <si>
    <t xml:space="preserve">Station (ID) lfd. Nr. </t>
  </si>
  <si>
    <t xml:space="preserve"> Behandlungsbereich </t>
  </si>
  <si>
    <t xml:space="preserve">  </t>
  </si>
  <si>
    <t>Berufsgruppe, bei der die Anrechnung erfolgt</t>
  </si>
  <si>
    <t>Angerechnete Tätigkeiten in VKS</t>
  </si>
  <si>
    <t>Umsetzungsgrad der differenzierten Einrichtung in %</t>
  </si>
  <si>
    <t>Mindestanforderung der differenzierten Einrichtungen erfüllt?</t>
  </si>
  <si>
    <t xml:space="preserve"> Berufs- gruppen</t>
  </si>
  <si>
    <t>VKS-Ist
Tatsächliche Personal- ausstattung der differenzierten Einrichtung in VKS</t>
  </si>
  <si>
    <t>Stationsbezeichnung</t>
  </si>
  <si>
    <t>AS</t>
  </si>
  <si>
    <t>AKH-S</t>
  </si>
  <si>
    <t xml:space="preserve">Jahr </t>
  </si>
  <si>
    <t>MUSS-Angabe</t>
  </si>
  <si>
    <t>Indirekte Angabe</t>
  </si>
  <si>
    <t>VKS-Mindest- personalaus-stattung der differenzierten Einrichtung in VKS</t>
  </si>
  <si>
    <t>39</t>
  </si>
  <si>
    <t>40</t>
  </si>
  <si>
    <t>41</t>
  </si>
  <si>
    <t>42</t>
  </si>
  <si>
    <t>43</t>
  </si>
  <si>
    <t>44</t>
  </si>
  <si>
    <t>45</t>
  </si>
  <si>
    <t>46</t>
  </si>
  <si>
    <t>47</t>
  </si>
  <si>
    <t>48</t>
  </si>
  <si>
    <t>49</t>
  </si>
  <si>
    <t>50</t>
  </si>
  <si>
    <t>51</t>
  </si>
  <si>
    <t>Angaben Krankenhaus-Standort</t>
  </si>
  <si>
    <t>ggf. MUSS-Angabe</t>
  </si>
  <si>
    <t>Mindestvorgaben, Ausstattung, Umsetzungsgrad und Anforderungserfüllung je Berufsgruppe</t>
  </si>
  <si>
    <t>Umsetzungsgrad und Erfüllung der Anforderungen im Quartal je Einrichtung</t>
  </si>
  <si>
    <t>Nachweis für die Personalausstattung Psychiatrie und Psychosomatik-Richtlinie (PPP-RL):</t>
  </si>
  <si>
    <t>Behandlungstage nach Behandlungsbereichen</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</si>
  <si>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</si>
  <si>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</si>
  <si>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</si>
  <si>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</si>
  <si>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</si>
  <si>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</si>
  <si>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</si>
  <si>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</si>
  <si>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</si>
  <si>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</si>
  <si>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</si>
  <si>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</si>
  <si>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</si>
  <si>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</si>
  <si>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</si>
  <si>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</si>
  <si>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</si>
  <si>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</si>
  <si>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</si>
  <si>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</si>
  <si>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</si>
  <si>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</si>
  <si>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</si>
  <si>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</si>
  <si>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</si>
  <si>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</si>
  <si>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</si>
  <si>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</si>
  <si>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</si>
  <si>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</si>
  <si>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</si>
  <si>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</si>
  <si>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</si>
  <si>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</si>
  <si>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</si>
  <si>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</si>
  <si>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</si>
  <si>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</si>
  <si>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</si>
  <si>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</si>
  <si>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</si>
  <si>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</si>
  <si>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</si>
  <si>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</si>
  <si>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</si>
  <si>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</si>
  <si>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</si>
  <si>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</si>
  <si>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</si>
  <si>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A3.1 &gt;&gt;</t>
  </si>
  <si>
    <t>Quartal der Leistungserbringung:</t>
  </si>
  <si>
    <t>BGIb</t>
  </si>
  <si>
    <t>BGIIb</t>
  </si>
  <si>
    <t>Länge Eintrag Spalte D</t>
  </si>
  <si>
    <t>Länge Eintrag Spalte F</t>
  </si>
  <si>
    <t>Länge Eintrag Spalte G</t>
  </si>
  <si>
    <t xml:space="preserve"> Hat eine Ihrer Einrichtungen im Bereich PPP eine durch die zuständige Landesbehörde festgelegte regionale Pflichtversorgung?</t>
  </si>
  <si>
    <t>Gesamtbehandlungstage</t>
  </si>
  <si>
    <t>Wert Sp B 1=kein; 0=ja</t>
  </si>
  <si>
    <r>
      <rPr>
        <b/>
        <i/>
        <sz val="11"/>
        <color theme="1"/>
        <rFont val="Calibri"/>
        <family val="2"/>
        <scheme val="minor"/>
      </rPr>
      <t>Fehlende Angaben</t>
    </r>
    <r>
      <rPr>
        <sz val="11"/>
        <color theme="1"/>
        <rFont val="Calibri"/>
        <family val="2"/>
        <scheme val="minor"/>
      </rPr>
      <t xml:space="preserve"> in einer Zeile werden durch die Anzeige von drei Ausrufezeichen hervorgehoben.</t>
    </r>
  </si>
  <si>
    <t>Bitte füllen Sie diesen Bogen für jeden Standort quartalsbezogen aus. Für ein neues Quartal erstellen Sie bitte eine Kopie des Dokuments.</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</si>
  <si>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</si>
  <si>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</si>
  <si>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</si>
  <si>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</si>
  <si>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</si>
  <si>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</si>
  <si>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</si>
  <si>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</si>
  <si>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</si>
  <si>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</si>
  <si>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</si>
  <si>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</si>
  <si>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</si>
  <si>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</si>
  <si>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</si>
  <si>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</si>
  <si>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</si>
  <si>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</si>
  <si>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</si>
  <si>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</si>
  <si>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</si>
  <si>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</si>
  <si>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</si>
  <si>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</si>
  <si>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</si>
  <si>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</si>
  <si>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</si>
  <si>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</si>
  <si>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</si>
  <si>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</si>
  <si>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</si>
  <si>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</si>
  <si>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</si>
  <si>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</si>
  <si>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</si>
  <si>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</si>
  <si>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</si>
  <si>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</si>
  <si>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</si>
  <si>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</si>
  <si>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</si>
  <si>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</si>
  <si>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</si>
  <si>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</si>
  <si>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</si>
  <si>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</si>
  <si>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</si>
  <si>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</si>
  <si>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</si>
  <si>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</si>
  <si>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</si>
  <si>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</si>
  <si>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</si>
  <si>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</si>
  <si>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</si>
  <si>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</si>
  <si>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</si>
  <si>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</si>
  <si>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</si>
  <si>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</si>
  <si>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</si>
  <si>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</si>
  <si>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</si>
  <si>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</si>
  <si>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</si>
  <si>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</si>
  <si>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</si>
  <si>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</si>
  <si>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</si>
  <si>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</si>
  <si>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</si>
  <si>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</si>
  <si>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</si>
  <si>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</si>
  <si>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</si>
  <si>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</si>
  <si>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</si>
  <si>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</si>
  <si>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</si>
  <si>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</si>
  <si>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</si>
  <si>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</si>
  <si>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</si>
  <si>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</si>
  <si>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</si>
  <si>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</si>
  <si>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</si>
  <si>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</si>
  <si>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</si>
  <si>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</si>
  <si>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</si>
  <si>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</si>
  <si>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</si>
  <si>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</si>
  <si>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</si>
  <si>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</si>
  <si>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</si>
  <si>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</si>
  <si>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</si>
  <si>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</si>
  <si>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P3</t>
  </si>
  <si>
    <t>P4</t>
  </si>
  <si>
    <t>Datenfelder zu den Ausnahmetatbeständen pro Einrichtung</t>
  </si>
  <si>
    <t>A6.1</t>
  </si>
  <si>
    <t>Zeitraum</t>
  </si>
  <si>
    <t>Krankheitsbedingte Ausfallstunden</t>
  </si>
  <si>
    <t>Mindestpersonalvorgabe VKS-Mind in VKS</t>
  </si>
  <si>
    <t>Ausfallquote in %</t>
  </si>
  <si>
    <t>Gründe für Abweichungen (Freitext)</t>
  </si>
  <si>
    <t>A6.2</t>
  </si>
  <si>
    <t>Ausnahmetatbestand Nummer 2 (kurzfristig stark erhöhte Patientenanzahl in der Pflichtversorgung)</t>
  </si>
  <si>
    <t>Behandlungstage im aktuellen Jahr</t>
  </si>
  <si>
    <t>Prozentsatz in %</t>
  </si>
  <si>
    <t>A6.3</t>
  </si>
  <si>
    <t>Ausnahmetatbestand Nummer 3 (gravierende strukturelle oder organisatorische Veränderungen)</t>
  </si>
  <si>
    <t>Auswirkungen auf die Behandlungsleistungen (Freitext)</t>
  </si>
  <si>
    <t>Auswirkungen auf die Personalausstattung (Freitext)</t>
  </si>
  <si>
    <t>A6.4</t>
  </si>
  <si>
    <t>Datenfelder zur Einhaltung der Mindestvorgaben bei nicht quartalsbezogenen Ausnahmetatbeständen</t>
  </si>
  <si>
    <t>Zeitraum ohne Ausnahmetatbestände</t>
  </si>
  <si>
    <t>Bei inhaltlichen Fragen wenden Sie sich bitte an folgende E-Mail-Adresse: PPP-RL@g-ba.de</t>
  </si>
  <si>
    <t>Stationstyp</t>
  </si>
  <si>
    <t>Erläuterung</t>
  </si>
  <si>
    <t>A</t>
  </si>
  <si>
    <t>B</t>
  </si>
  <si>
    <t>C</t>
  </si>
  <si>
    <t>D</t>
  </si>
  <si>
    <t>E</t>
  </si>
  <si>
    <t>F</t>
  </si>
  <si>
    <t>Bitte drucken und unterschreiben Sie dieses Tabellenblatt. Übermitteln Sie es sodann mit Ihren erfassten Daten an die Empfänger.
Im Falle des Empfängers IQTIG scannen Sie bitte das unterschriebene Unterschriftsblatt ein und übermitteln Sie dieses im PDF-Format über das Portal "www.ppp-webportal.de".</t>
  </si>
  <si>
    <t>A2.1</t>
  </si>
  <si>
    <t>A2.1 &gt;&gt;</t>
  </si>
  <si>
    <t>&lt;&lt; A2.1</t>
  </si>
  <si>
    <t>297 - stationsäquivalente Behandlung in der Erwachsenenpsychiatrie (29)</t>
  </si>
  <si>
    <t>307 - stationsäquivalente Behandlung in der Kinder- und Jugendpsychiatrie (30)</t>
  </si>
  <si>
    <t>Quartal, auf welches sich diese Datenübermittlung bezieht:</t>
  </si>
  <si>
    <t>24 Std. Präsenzdienste?</t>
  </si>
  <si>
    <t>Ausnahmetatbestand Nummer 1 (kurzfristige krankheitsbedingte Personalausfälle)</t>
  </si>
  <si>
    <t>Einhaltung der Mindestvorgaben bei nicht quartalsbezogenen Ausnahmetatbeständen – Zeiträume</t>
  </si>
  <si>
    <t>Einhaltung  der  Mindestvorgaben  bei  nicht  quartalsbezogenen  Ausnahmetatbeständen  – Mindestvorgaben,  tatsächliche  Personalausstattung, Umsetzungsgrad und Erfüllung</t>
  </si>
  <si>
    <t>Bitte geben Sie nun an, in welchen Zeiträumen die Ausnahmetatbestände nicht bestanden haben.</t>
  </si>
  <si>
    <t>Der Nachweis erfolgt entsprechend der Tabelle A5.1.</t>
  </si>
  <si>
    <t>Einhaltung der Mindestvorgaben bei nicht quartalsbezogenen Ausnahmetatbeständen – Umsetzungsgrad und Erfüllung</t>
  </si>
  <si>
    <t>Der Nachweis erfolgt entsprechend der Tabelle A5.2.</t>
  </si>
  <si>
    <t>Einhaltung der Mindestvorgaben bei nicht quartalsbezogenen Ausnahmetatbeständen – Anrechnung von Fachkräften im Tagdienst</t>
  </si>
  <si>
    <t>Der Nachweis erfolgt entsprechend der Tabelle A5.3.</t>
  </si>
  <si>
    <t xml:space="preserve"> Berufsgruppen</t>
  </si>
  <si>
    <t>VKS-Mindest- personalausstattung der differenzierten Einrichtung in VKS</t>
  </si>
  <si>
    <t>JNP</t>
  </si>
  <si>
    <t>entfällt</t>
  </si>
  <si>
    <t>297</t>
  </si>
  <si>
    <t>307</t>
  </si>
  <si>
    <r>
      <t xml:space="preserve">Wählen Sie hier </t>
    </r>
    <r>
      <rPr>
        <u/>
        <sz val="11"/>
        <color theme="1"/>
        <rFont val="Calibri"/>
        <family val="2"/>
        <scheme val="minor"/>
      </rPr>
      <t xml:space="preserve">bis zu drei </t>
    </r>
    <r>
      <rPr>
        <sz val="11"/>
        <color theme="1"/>
        <rFont val="Calibri"/>
        <family val="2"/>
        <scheme val="minor"/>
      </rPr>
      <t>Einrichtungen aus, über die ihr Standort verfügt, die Mehrfachauswahl eines Einrichtungstyps ist nicht zulässig.</t>
    </r>
  </si>
  <si>
    <t>Datenfelder zur regionalen Pflichtversorgung der Einrichtung differenziert nach Einrichtungen</t>
  </si>
  <si>
    <t>Organisationsstruktur des Standortes</t>
  </si>
  <si>
    <t>JBJ</t>
  </si>
  <si>
    <t>Stationsäquivalente Behandlung in der Erwachsenenpsychiatrie (29)</t>
  </si>
  <si>
    <t>Stationsäquivalente Behandlung in der Kinder- und Jugendpsychiatrie (30)</t>
  </si>
  <si>
    <t>Nach § 2 Absatz 5 differenzierte Einrichtungen</t>
  </si>
  <si>
    <t>Über welche nach § 2 Absatz 5 differenzierten Einrichtungen verfügt Ihr Standort?</t>
  </si>
  <si>
    <t>Die nach §2 Absatz 5 der RL differenzierten Einrichtungen (Spalte C) werden aus dem Blatt „Angaben KH-Standort“ übernommen.</t>
  </si>
  <si>
    <t xml:space="preserve"> Nach § 2 Absatz 5 differenzierte Einrichtungen</t>
  </si>
  <si>
    <t xml:space="preserve">Tragen Sie hier Angaben zum Ausnahmetatbestand nach § 10 Absatz 1 Satz 1 Nummer 1 ein, falls zutreffend. </t>
  </si>
  <si>
    <t xml:space="preserve">Tragen Sie hier Angaben zum Ausnahmetatbestand nach § 10 Absatz 1 Satz 1 Nummer 2 ein, falls zutreffend. </t>
  </si>
  <si>
    <t xml:space="preserve">Tragen Sie hier Angaben zum Ausnahmetatbestand nach § 10 Absatz 1 Satz 1 Nummer 3 ein, falls zutreffend. </t>
  </si>
  <si>
    <t>A8</t>
  </si>
  <si>
    <t>Modellvorhaben nach § 64 SGB V?</t>
  </si>
  <si>
    <t>Erstmalige Leistungserbringung?</t>
  </si>
  <si>
    <t>Modellvorhaben</t>
  </si>
  <si>
    <t>A6 &gt;&gt;</t>
  </si>
  <si>
    <t>&lt;&lt; A6</t>
  </si>
  <si>
    <t>&lt;&lt; A5.3</t>
  </si>
  <si>
    <t>Erläuterungen und Hinweise des Standorts zu den getroffenen Angaben</t>
  </si>
  <si>
    <t>A7 &gt;&gt;</t>
  </si>
  <si>
    <t>&lt;&lt; A7</t>
  </si>
  <si>
    <t>AKS</t>
  </si>
  <si>
    <t>Kleiner 25 Prozent</t>
  </si>
  <si>
    <t>25 Prozent bis kleiner 75 Prozent</t>
  </si>
  <si>
    <t>75 Prozent bis kleiner 100 Prozent</t>
  </si>
  <si>
    <t>Gleich 100 Prozent</t>
  </si>
  <si>
    <t>Erläuterung:</t>
  </si>
  <si>
    <t>Wenn ja, Anteil der Modellversorgung an der Gesamtversorgung:</t>
  </si>
  <si>
    <t>Bezugsjahr der Mindestvorgabe</t>
  </si>
  <si>
    <t>Behandlungstage Vergleichswert Vorjahr (2021)</t>
  </si>
  <si>
    <t>Die weiteren Tabellen sind nur auszufüllen, wenn in den Tabellen A6.1 bis A6.3 in der Spalte D die Werte 01 bis 12 oder 1/3 oder 2/3 eingetragen wurden und somit angegeben wurde, dass ein Ausnahmetatbestand nur in einem Teil des jeweiligen Quartals zum Tragen kam.</t>
  </si>
  <si>
    <t>Stationsbezeichnung (interne, eindeutige Bezeichnung der jeweiligen Station, Wichtig: Jede Bezeichnung darf hier nur einmal verwendet werden)</t>
  </si>
  <si>
    <t>Doppelter Bezeichner</t>
  </si>
  <si>
    <t>Tagdienst/Nachtdienst</t>
  </si>
  <si>
    <t>TND</t>
  </si>
  <si>
    <t>T</t>
  </si>
  <si>
    <t>N</t>
  </si>
  <si>
    <t xml:space="preserve">Anrechnung von Fachkräften </t>
  </si>
  <si>
    <t>&lt;&lt; A5.4</t>
  </si>
  <si>
    <t>A5.4 &gt;&gt;</t>
  </si>
  <si>
    <t>Erbringung von Nacht-diensten</t>
  </si>
  <si>
    <t>A5.4</t>
  </si>
  <si>
    <t>Mindestvorgaben und tatsächliche Personalausstattung im Nachtdienst</t>
  </si>
  <si>
    <t>Tatsächliche Personalausstattung pflegerischer Nachtdienst im Quartal in VKS</t>
  </si>
  <si>
    <t>Anzahl Nächte im Quartal</t>
  </si>
  <si>
    <t>Durchschnittliche VKS-Ist pflegerischer Nachtdienst je Nacht</t>
  </si>
  <si>
    <t>Am Standort ausschließlich Tagesklinik</t>
  </si>
  <si>
    <t>Mindestvorgaben im vorangegangenen Quartal eingehalten?</t>
  </si>
  <si>
    <t>Mindestvorgaben im vorvorangegangenen Quartal eingehalten?</t>
  </si>
  <si>
    <t>A6.5</t>
  </si>
  <si>
    <t>A6.5.1</t>
  </si>
  <si>
    <t>A6.5.2</t>
  </si>
  <si>
    <t>A6.5.3</t>
  </si>
  <si>
    <t>A6.5.4</t>
  </si>
  <si>
    <t>BGIII</t>
  </si>
  <si>
    <t>h</t>
  </si>
  <si>
    <t>Teilgruppe</t>
  </si>
  <si>
    <t>a0</t>
  </si>
  <si>
    <t>a1</t>
  </si>
  <si>
    <t>a2</t>
  </si>
  <si>
    <t>a3</t>
  </si>
  <si>
    <t>a4</t>
  </si>
  <si>
    <t>b0</t>
  </si>
  <si>
    <t>b1</t>
  </si>
  <si>
    <t>b2</t>
  </si>
  <si>
    <t>b3</t>
  </si>
  <si>
    <t>b4</t>
  </si>
  <si>
    <t>c0</t>
  </si>
  <si>
    <t>c1</t>
  </si>
  <si>
    <t>c2</t>
  </si>
  <si>
    <t>c3</t>
  </si>
  <si>
    <t>c4</t>
  </si>
  <si>
    <t>c5</t>
  </si>
  <si>
    <t>d0</t>
  </si>
  <si>
    <t>d1</t>
  </si>
  <si>
    <t>d2</t>
  </si>
  <si>
    <t>d3</t>
  </si>
  <si>
    <t>e0</t>
  </si>
  <si>
    <t>e1</t>
  </si>
  <si>
    <t>e2</t>
  </si>
  <si>
    <t>f0</t>
  </si>
  <si>
    <t>f1</t>
  </si>
  <si>
    <t>f2</t>
  </si>
  <si>
    <t>f3</t>
  </si>
  <si>
    <t>h0</t>
  </si>
  <si>
    <t>TeilgruppeKJP</t>
  </si>
  <si>
    <t>b5</t>
  </si>
  <si>
    <t>b6</t>
  </si>
  <si>
    <t>c6</t>
  </si>
  <si>
    <t>d4</t>
  </si>
  <si>
    <t>d5</t>
  </si>
  <si>
    <t>A5</t>
  </si>
  <si>
    <t>S4</t>
  </si>
  <si>
    <t>S5</t>
  </si>
  <si>
    <t>G4</t>
  </si>
  <si>
    <t>G5</t>
  </si>
  <si>
    <t>KJ5</t>
  </si>
  <si>
    <t>Einrichtungstyp</t>
  </si>
  <si>
    <t>Referenz-spalte E &lt;&gt; 0</t>
  </si>
  <si>
    <t>Anz. Unvoll-ständiger Datensätze</t>
  </si>
  <si>
    <t>Länge Eintrag Spalte E</t>
  </si>
  <si>
    <t>Spalte C ET angegeben ja=1,nein=0)</t>
  </si>
  <si>
    <t>Wert Sp B 0=ja,1=nein</t>
  </si>
  <si>
    <t>Länge Spalte D</t>
  </si>
  <si>
    <t>Länge Spalte E</t>
  </si>
  <si>
    <t>Länge Spalte F</t>
  </si>
  <si>
    <t>Länge Spalte G</t>
  </si>
  <si>
    <t>Wert Sp C 1=ET,0=leer</t>
  </si>
  <si>
    <t>A3.2, A3.3</t>
  </si>
  <si>
    <t>Auswahl BG</t>
  </si>
  <si>
    <t>Länge Spalte H</t>
  </si>
  <si>
    <t xml:space="preserve">Nach § 2 Absatz 5 differenzierte Einrichtungen </t>
  </si>
  <si>
    <t>In diesem Tabellenblatt tragen Sie bitte die Stationen Ihres Krankenhausstandortes ein. Diese werden an anderen Stellen im Dokument technisch übernommen. Die Station (ID) ist ein technischer Wert zur internen Identifikation der Stationen im Servicedokument. 
Sollten noch nicht alle Felder einer Zeile ausgefüllt sein, wird das Warnzeichen !!! vor der betroffenen Zeile angezeigt.</t>
  </si>
  <si>
    <t>Fast alle, erzeugt leeres Auswahlfeld wenn keine führende Angabe (ET, etc.)</t>
  </si>
  <si>
    <t>Auswahl ET</t>
  </si>
  <si>
    <t>Auswahl Nachtdienst</t>
  </si>
  <si>
    <t>Spalte B befüllt</t>
  </si>
  <si>
    <t>Spalte C befüllt</t>
  </si>
  <si>
    <t>Länge Spalte K</t>
  </si>
  <si>
    <t>Länge Spalte I</t>
  </si>
  <si>
    <t>Auswahl Spalte D Nein=0 Ja=1</t>
  </si>
  <si>
    <t>Auswahl BG nach Tatbestand</t>
  </si>
  <si>
    <t>Auswahl BG nach ET</t>
  </si>
  <si>
    <t>ET ausgewählt</t>
  </si>
  <si>
    <t>Mindest-anforderung</t>
  </si>
  <si>
    <t>Auswahl Jahr</t>
  </si>
  <si>
    <t>Auswahl BB</t>
  </si>
  <si>
    <t>Auswahl Mindest-anforderung</t>
  </si>
  <si>
    <t>Auswahl Ausnahme-tatbestand</t>
  </si>
  <si>
    <t>Tatsächliche Berufsgruppe des angerechneten Personals</t>
  </si>
  <si>
    <t>Summe Spalte Q:Y &lt; 9 wenn Spalte D = Ja</t>
  </si>
  <si>
    <t>Summe Spalte S:Y &gt; 0 wenn Spalte D = Nein</t>
  </si>
  <si>
    <t>Ausnahmetatbestand Nummer 4 (Tagesklinik, die die Mindestvorgaben im darauffolgenden oder übernächsten Quartal wieder erfüllt)</t>
  </si>
  <si>
    <t>Diverse</t>
  </si>
  <si>
    <t>Mindestvorgaben im aktuellen Quartal eingehalten?</t>
  </si>
  <si>
    <t>A3.1, A3.2, A3.3</t>
  </si>
  <si>
    <t>A4, A5.1</t>
  </si>
  <si>
    <t>A3.2, A3.3, A5.3, A6.1-A6.4, A6.5.1, A6.5.3, A6.5.4, A8</t>
  </si>
  <si>
    <t>Ausfüllhinweis:</t>
  </si>
  <si>
    <t>F16 = Ja, Vollständigkeit</t>
  </si>
  <si>
    <t>Spalte D befüllt</t>
  </si>
  <si>
    <t>Stations-ID für SVERWEIS</t>
  </si>
  <si>
    <t>ET für SVERWEIS</t>
  </si>
  <si>
    <t>Spalte E befüllt</t>
  </si>
  <si>
    <t>Doppelte Stationsnamen</t>
  </si>
  <si>
    <t>Abgleich !!!!</t>
  </si>
  <si>
    <t>Dopplungen</t>
  </si>
  <si>
    <t>ET</t>
  </si>
  <si>
    <t>ET doppelt ausgewählt</t>
  </si>
  <si>
    <t xml:space="preserve"> Mindestan-forderung der Berufsgruppe erfüllt</t>
  </si>
  <si>
    <t>Entfaellt</t>
  </si>
  <si>
    <t>A5.1, A5.2</t>
  </si>
  <si>
    <t>Mindestanforderung der differenzierten Einrichtungen erfüllt</t>
  </si>
  <si>
    <t>Entfällt</t>
  </si>
  <si>
    <t>FEHLERHAFTE Angabe</t>
  </si>
  <si>
    <t>INAKTIV</t>
  </si>
  <si>
    <t>Angaben Stationen, A5.1, A6.5.2</t>
  </si>
  <si>
    <t>Behandlungsart</t>
  </si>
  <si>
    <t>Prozedur</t>
  </si>
  <si>
    <t>A9 Behandlungsart</t>
  </si>
  <si>
    <t>A9 Prozedur</t>
  </si>
  <si>
    <t>Regelbehandlung bei psychischen und psychosomatischen Störungen und Verhaltensstörungen bei Erwachsenen</t>
  </si>
  <si>
    <t>Intensivbehandlung bei psychischen und psychosomatischen Störungen und Verhaltensstörungen bei Erwachsenen</t>
  </si>
  <si>
    <t>Psychotherapeutische Komplexbehandlung bei psychischen und psychosomatischen Störungen und Verhaltensstörungen bei Erwachsenen</t>
  </si>
  <si>
    <t>Psychosomatisch-psychotherapeutische Komplexbehandlung bei psychischen und psychosomatischen Störungen und Verhaltensstörungen bei Erwachsenen</t>
  </si>
  <si>
    <t>Zusatzinformationen zur Behandlung bei psychischen und psychosomatischen Störungen und Verhaltensstörungen bei Erwachsenen</t>
  </si>
  <si>
    <t>Psychiatrisch-psychosomatische Regelbehandlung bei psychischen und psychosomatischen Störungen und Verhaltensstörungen bei Kindern und Jugendlichen</t>
  </si>
  <si>
    <t>Psychiatrisch-psychosomatische Intensivbehandlung bei psychischen und psychosomatischen Störungen und Verhaltensstörungen bei Kindern und Jugendlichen</t>
  </si>
  <si>
    <t>Psychiatrisch-psychosomatische Behandlung im besonderen Setting (Eltern-Kind-Setting) bei psychischen und psychosomatischen Störungen und Verhaltensstörungen bei Kindern und Jugendlichen</t>
  </si>
  <si>
    <t>Zusatzinformationen zur Behandlung bei psychischen und psychosomatischen Störungen und Verhaltensstörungen bei Kindern und Jugendlichen</t>
  </si>
  <si>
    <t xml:space="preserve">Spezifische Behandlung bei psychischen und psychosomatischen Störungen und Verhaltensstörungen bei Erwachsenen </t>
  </si>
  <si>
    <t xml:space="preserve">Spezifische Behandlung bei psychischen und psychosomatischen Störungen und Verhaltensstörungen bei Kindern und Jugendlichen </t>
  </si>
  <si>
    <t xml:space="preserve">Pflegebedürftigkeit und teilstationäre pädiatrische Behandlung
</t>
  </si>
  <si>
    <t xml:space="preserve">9-60 </t>
  </si>
  <si>
    <t xml:space="preserve">9-61 </t>
  </si>
  <si>
    <t xml:space="preserve">9-62 </t>
  </si>
  <si>
    <t xml:space="preserve">9-63 </t>
  </si>
  <si>
    <t xml:space="preserve">9-64 </t>
  </si>
  <si>
    <t xml:space="preserve">9-65 </t>
  </si>
  <si>
    <t xml:space="preserve">9-67 </t>
  </si>
  <si>
    <t xml:space="preserve">9-68 </t>
  </si>
  <si>
    <t xml:space="preserve">9-69 </t>
  </si>
  <si>
    <t xml:space="preserve">9-70 </t>
  </si>
  <si>
    <t xml:space="preserve">9-80 </t>
  </si>
  <si>
    <t xml:space="preserve">9-98 </t>
  </si>
  <si>
    <t>9-607</t>
  </si>
  <si>
    <t xml:space="preserve"> Regelbehandlung bei psychischen und psychosomatischen Störungen und Verhaltensstörungen bei Erwachsenen</t>
  </si>
  <si>
    <t>9-617</t>
  </si>
  <si>
    <t xml:space="preserve"> Intensivbehandlung bei psychischen und psychosomatischen Störungen und Verhaltensstörungen bei erwachsenen Patienten mit 1 Merkmal</t>
  </si>
  <si>
    <t>9-618</t>
  </si>
  <si>
    <t xml:space="preserve"> Intensivbehandlung bei psychischen und psychosomatischen Störungen und Verhaltensstörungen bei erwachsenen Patienten mit 2 Merkmalen</t>
  </si>
  <si>
    <t>9-619</t>
  </si>
  <si>
    <t xml:space="preserve"> Intensivbehandlung bei psychischen und psychosomatischen Störungen und Verhaltensstörungen bei erwachsenen Patienten mit 3 Merkmalen</t>
  </si>
  <si>
    <t>9-61a</t>
  </si>
  <si>
    <t xml:space="preserve"> Intensivbehandlung bei psychischen und psychosomatischen Störungen und Verhaltensstörungen bei erwachsenen Patienten mit 4 Merkmalen</t>
  </si>
  <si>
    <t>9-61b</t>
  </si>
  <si>
    <t xml:space="preserve"> Intensivbehandlung bei psychischen und psychosomatischen Störungen und Verhaltensstörungen bei erwachsenen Patienten mit 5 oder mehr Merkmalen</t>
  </si>
  <si>
    <t>9-626</t>
  </si>
  <si>
    <t xml:space="preserve"> Psychotherapeutische Komplexbehandlung bei psychischen und psychosomatischen Störungen und Verhaltensstörungen bei Erwachsenen</t>
  </si>
  <si>
    <t>9-634</t>
  </si>
  <si>
    <t xml:space="preserve"> Psychosomatisch-psychotherapeutische Komplexbehandlung bei psychischen und psychosomatischen Störungen und Verhaltensstörungen bei Erwachsenen</t>
  </si>
  <si>
    <t>9-640</t>
  </si>
  <si>
    <t xml:space="preserve"> Erhöhter Betreuungsaufwand bei psychischen und psychosomatischen Störungen und Verhaltensstörungen bei Erwachsenen</t>
  </si>
  <si>
    <t>9-641</t>
  </si>
  <si>
    <t xml:space="preserve"> Kriseninterventionelle Behandlung bei psychischen und psychosomatischen Störungen und Verhaltensstörungen bei Erwachsenen</t>
  </si>
  <si>
    <t>9-642</t>
  </si>
  <si>
    <t xml:space="preserve"> Integrierte klinisch-psychosomatisch-psychotherapeutische Komplexbehandlung bei psychischen und psychosomatischen Störungen und Verhaltensstörungen bei Erwachsenen</t>
  </si>
  <si>
    <t>9-643</t>
  </si>
  <si>
    <t xml:space="preserve"> Psychiatrisch-psychotherapeutische Behandlung im besonderen Setting (Mutter/Vater-Kind-Setting)</t>
  </si>
  <si>
    <t>9-644</t>
  </si>
  <si>
    <t xml:space="preserve"> Erbringung von Behandlungsmaßnahmen im stationsersetzenden Umfeld und als halbtägige tagesklinische Behandlung bei Erwachsenen</t>
  </si>
  <si>
    <t>9-645</t>
  </si>
  <si>
    <t xml:space="preserve"> Indizierter komplexer Entlassungsaufwand bei psychischen und psychosomatischen Störungen und Verhaltensstörungen bei Erwachsenen</t>
  </si>
  <si>
    <t>9-647</t>
  </si>
  <si>
    <t xml:space="preserve"> Spezifische qualifizierte Entzugsbehandlung Abhängigkeitskranker bei Erwachsenen</t>
  </si>
  <si>
    <t>9-649</t>
  </si>
  <si>
    <t xml:space="preserve"> Anzahl der Therapieeinheiten pro Woche bei Erwachsenen</t>
  </si>
  <si>
    <t>9-64a</t>
  </si>
  <si>
    <t xml:space="preserve"> Psychiatrisch-psychotherapeutische Behandlung im besonderen kombinierten Eltern-Kind-Setting bei therapiebedürftigem Elternteil und therapiebedürftigem Kind</t>
  </si>
  <si>
    <t>9-656</t>
  </si>
  <si>
    <t xml:space="preserve"> Regelbehandlung bei psychischen und psychosomatischen Störungen und Verhaltensstörungen bei Kindern und Jugendlichen</t>
  </si>
  <si>
    <t>9-672</t>
  </si>
  <si>
    <t xml:space="preserve"> Psychiatrisch-psychosomatische Intensivbehandlung bei psychischen und psychosomatischen Störungen und Verhaltensstörungen bei Kindern und Jugendlichen</t>
  </si>
  <si>
    <t>9-686</t>
  </si>
  <si>
    <t xml:space="preserve"> Psychiatrisch-psychosomatische Behandlung im besonderen Setting (Eltern-Kind-Setting) bei psychischen und psychosomatischen Störungen und Verhaltensstörungen bei Kindern und Jugendlichen</t>
  </si>
  <si>
    <t>9-691</t>
  </si>
  <si>
    <t xml:space="preserve"> Erbringung von Behandlungsmaßnahmen im stationsersetzenden Umfeld und als halbtägige tagesklinische Behandlung bei Kindern und Jugendlichen</t>
  </si>
  <si>
    <t>9-693</t>
  </si>
  <si>
    <t xml:space="preserve"> Erhöhter Betreuungsaufwand bei psychischen und psychosomatischen Störungen und Verhaltensstörungen bei Kindern und Jugendlichen</t>
  </si>
  <si>
    <t>9-694</t>
  </si>
  <si>
    <t xml:space="preserve"> Spezifische Behandlung im besonderen Setting bei substanzbedingten Störungen bei Kindern und Jugendlichen</t>
  </si>
  <si>
    <t>9-696</t>
  </si>
  <si>
    <t xml:space="preserve"> Anzahl der Therapieeinheiten pro Woche bei Kindern und Jugendlichen</t>
  </si>
  <si>
    <t>9-701</t>
  </si>
  <si>
    <t xml:space="preserve"> Stationsäquivalente psychiatrische Behandlung bei Erwachsenen</t>
  </si>
  <si>
    <t>9-801</t>
  </si>
  <si>
    <t xml:space="preserve"> Stationsäquivalente psychiatrische Behandlung bei Kindern und Jugendlichen</t>
  </si>
  <si>
    <t>9-984</t>
  </si>
  <si>
    <t xml:space="preserve"> Pflegebedürftigkeit</t>
  </si>
  <si>
    <t>9-985</t>
  </si>
  <si>
    <t xml:space="preserve"> Teilstationäre pädiatrische Behandlung</t>
  </si>
  <si>
    <t>A9 Prozedur Tage</t>
  </si>
  <si>
    <t>Prozedur Tage</t>
  </si>
  <si>
    <t>A3.3</t>
  </si>
  <si>
    <t>Mindestanforderung pflegerischer Nachtdienst erfüllt</t>
  </si>
  <si>
    <t>Auswahl Mindest-anforderungen</t>
  </si>
  <si>
    <t>Anzahl vollstationärer Betten</t>
  </si>
  <si>
    <t>Mindestvorgabe pflegerischer Nachtdientst in VKS je Nacht</t>
  </si>
  <si>
    <t>Anzahl Nächte, in denen die Mindestvorgabe erfüllt wurde</t>
  </si>
  <si>
    <t>Länge Spalte J</t>
  </si>
  <si>
    <t>Auswahl MA pfleg. Nachtdienst</t>
  </si>
  <si>
    <t xml:space="preserve">9-640.0 </t>
  </si>
  <si>
    <t>9-640.04</t>
  </si>
  <si>
    <t>9-640.05</t>
  </si>
  <si>
    <t>9-640.06</t>
  </si>
  <si>
    <t>9-640.07</t>
  </si>
  <si>
    <t>9-640.08</t>
  </si>
  <si>
    <t>Mindestens 2 bis zu 4 Stunden pro Tag</t>
  </si>
  <si>
    <t>Mehr als 4 bis zu 6 Stunden pro Tag</t>
  </si>
  <si>
    <t>Mehr als 6 bis zu 12 Stunden pro Tag</t>
  </si>
  <si>
    <t>1:1-Betreuung</t>
  </si>
  <si>
    <t>Mehr als 12 bis zu 18 Stunden pro Tag</t>
  </si>
  <si>
    <t>Mehr als 18 Stunden pro Tag</t>
  </si>
  <si>
    <t xml:space="preserve">9-641.00 </t>
  </si>
  <si>
    <t>Mehr als 1 bis 1,5 Stunden pro Tag</t>
  </si>
  <si>
    <t xml:space="preserve">9-641.01 </t>
  </si>
  <si>
    <t>Mehr als 1,5 bis 3 Stunden pro Tag</t>
  </si>
  <si>
    <t xml:space="preserve">9-641.02 </t>
  </si>
  <si>
    <t>Mehr als 3 bis 4,5 Stunden pro Tag</t>
  </si>
  <si>
    <t xml:space="preserve">9-641.03 </t>
  </si>
  <si>
    <t>Mehr als 4,5 bis 6 Stunden pro Tag</t>
  </si>
  <si>
    <t xml:space="preserve">9-641.04 </t>
  </si>
  <si>
    <t>Mehr als 6 Stunden pro Tag</t>
  </si>
  <si>
    <t xml:space="preserve">9-641.10 </t>
  </si>
  <si>
    <t xml:space="preserve">9-641.11 </t>
  </si>
  <si>
    <t xml:space="preserve">9-641.12 </t>
  </si>
  <si>
    <t xml:space="preserve">9-641.13 </t>
  </si>
  <si>
    <t xml:space="preserve">9-641.14 </t>
  </si>
  <si>
    <t xml:space="preserve">9-643.0 </t>
  </si>
  <si>
    <t>Mindestens 1 bis höchstens 7 Tage</t>
  </si>
  <si>
    <t xml:space="preserve">9-643.1 </t>
  </si>
  <si>
    <t>Mindestens 8 bis höchstens 14 Tage</t>
  </si>
  <si>
    <t xml:space="preserve">9-643.2 </t>
  </si>
  <si>
    <t>Mindestens 15 bis höchstens 21 Tage</t>
  </si>
  <si>
    <t xml:space="preserve">9-643.3 </t>
  </si>
  <si>
    <t>Mindestens 22 bis höchstens 28 Tage</t>
  </si>
  <si>
    <t xml:space="preserve">9-643.4 </t>
  </si>
  <si>
    <t>Mindestens 29 bis höchstens 35 Tage</t>
  </si>
  <si>
    <t xml:space="preserve">9-643.5 </t>
  </si>
  <si>
    <t>Mindestens 36 bis höchstens 42 Tage</t>
  </si>
  <si>
    <t xml:space="preserve">9-643.6 </t>
  </si>
  <si>
    <t>Mindestens 43 bis höchstens 49 Tage</t>
  </si>
  <si>
    <t xml:space="preserve">9-643.7 </t>
  </si>
  <si>
    <t>Mindestens 50 Tage</t>
  </si>
  <si>
    <t xml:space="preserve">9-644.0 </t>
  </si>
  <si>
    <t>Ganztägiges Hometreatment</t>
  </si>
  <si>
    <t xml:space="preserve">9-644.1 </t>
  </si>
  <si>
    <t>Halbtägiges Hometreatment</t>
  </si>
  <si>
    <t xml:space="preserve">9-644.2 </t>
  </si>
  <si>
    <t>Halbtägige tagesklinische Behandlung</t>
  </si>
  <si>
    <t xml:space="preserve">9-645.0 </t>
  </si>
  <si>
    <t>Indizierter komplexer Entlassungsaufwand, durch Spezialtherapeuten und/oder pflegerische Fachpersonen erbracht</t>
  </si>
  <si>
    <t xml:space="preserve">9-645.03 </t>
  </si>
  <si>
    <t>Mehr als 1 bis zu 2 Stunden (erhöhter Aufwand)</t>
  </si>
  <si>
    <t xml:space="preserve">9-645.04 </t>
  </si>
  <si>
    <t>Mehr als 2 bis zu 4 Stunden (deutlich erhöhter Aufwand)</t>
  </si>
  <si>
    <t xml:space="preserve">9-645.05 </t>
  </si>
  <si>
    <t>Mehr als 4 Stunden (stark erhöhter Aufwand)</t>
  </si>
  <si>
    <t xml:space="preserve">9-645.1 </t>
  </si>
  <si>
    <t>Indizierter komplexer Entlassungsaufwand, durch Ärzte, Psychotherapeuten und/oder Psychologen erbracht</t>
  </si>
  <si>
    <t xml:space="preserve">9-645.13 </t>
  </si>
  <si>
    <t xml:space="preserve">9-645.14 </t>
  </si>
  <si>
    <t xml:space="preserve">9-645.15 </t>
  </si>
  <si>
    <t xml:space="preserve">9-647.0 </t>
  </si>
  <si>
    <t>1 Behandlungstag</t>
  </si>
  <si>
    <t xml:space="preserve">9-647.1 </t>
  </si>
  <si>
    <t>2 Behandlungstage</t>
  </si>
  <si>
    <t xml:space="preserve">9-647.2 </t>
  </si>
  <si>
    <t>3 Behandlungstage</t>
  </si>
  <si>
    <t xml:space="preserve">9-647.3 </t>
  </si>
  <si>
    <t>4 Behandlungstage</t>
  </si>
  <si>
    <t xml:space="preserve">9-647.4 </t>
  </si>
  <si>
    <t>5 Behandlungstage</t>
  </si>
  <si>
    <t xml:space="preserve">9-647.5 </t>
  </si>
  <si>
    <t>6 Behandlungstage</t>
  </si>
  <si>
    <t xml:space="preserve">9-647.6 </t>
  </si>
  <si>
    <t>7 Behandlungstage</t>
  </si>
  <si>
    <t xml:space="preserve">9-647.7 </t>
  </si>
  <si>
    <t>8 Behandlungstage</t>
  </si>
  <si>
    <t xml:space="preserve">9-647.8 </t>
  </si>
  <si>
    <t>9 Behandlungstage</t>
  </si>
  <si>
    <t xml:space="preserve">9-647.9 </t>
  </si>
  <si>
    <t>10 Behandlungstage</t>
  </si>
  <si>
    <t xml:space="preserve">9-647.a </t>
  </si>
  <si>
    <t>11 Behandlungstage</t>
  </si>
  <si>
    <t xml:space="preserve">9-647.b </t>
  </si>
  <si>
    <t>12 Behandlungstage</t>
  </si>
  <si>
    <t xml:space="preserve">9-647.c </t>
  </si>
  <si>
    <t>13 Behandlungstage</t>
  </si>
  <si>
    <t xml:space="preserve">9-647.d </t>
  </si>
  <si>
    <t>14 Behandlungstage</t>
  </si>
  <si>
    <t xml:space="preserve">9-647.e </t>
  </si>
  <si>
    <t>15 Behandlungstage</t>
  </si>
  <si>
    <t xml:space="preserve">9-647.f </t>
  </si>
  <si>
    <t>16 Behandlungstage</t>
  </si>
  <si>
    <t xml:space="preserve">9-647.g </t>
  </si>
  <si>
    <t>17 Behandlungstage</t>
  </si>
  <si>
    <t xml:space="preserve">9-647.h </t>
  </si>
  <si>
    <t>18 Behandlungstage</t>
  </si>
  <si>
    <t xml:space="preserve">9-647.j </t>
  </si>
  <si>
    <t>19 Behandlungstage</t>
  </si>
  <si>
    <t xml:space="preserve">9-647.k </t>
  </si>
  <si>
    <t>20 Behandlungstage</t>
  </si>
  <si>
    <t xml:space="preserve">9-647.m </t>
  </si>
  <si>
    <t>21 Behandlungstage</t>
  </si>
  <si>
    <t xml:space="preserve">9-647.n </t>
  </si>
  <si>
    <t>22 Behandlungstage</t>
  </si>
  <si>
    <t xml:space="preserve">9-647.p </t>
  </si>
  <si>
    <t>23 Behandlungstage</t>
  </si>
  <si>
    <t xml:space="preserve">9-647.q </t>
  </si>
  <si>
    <t>24 Behandlungstage</t>
  </si>
  <si>
    <t xml:space="preserve">9-647.r </t>
  </si>
  <si>
    <t>25 Behandlungstage</t>
  </si>
  <si>
    <t xml:space="preserve">9-647.s </t>
  </si>
  <si>
    <t>26 Behandlungstage</t>
  </si>
  <si>
    <t xml:space="preserve">9-647.t </t>
  </si>
  <si>
    <t>27 Behandlungstage</t>
  </si>
  <si>
    <t xml:space="preserve">9-647.u </t>
  </si>
  <si>
    <t>28 Behandlungstage</t>
  </si>
  <si>
    <t xml:space="preserve">9-649.0 </t>
  </si>
  <si>
    <t>Keine Therapieeinheit pro Woche</t>
  </si>
  <si>
    <t xml:space="preserve">9-649.1 </t>
  </si>
  <si>
    <t>Einzeltherapie durch Ärzte</t>
  </si>
  <si>
    <t xml:space="preserve">9-649.10 </t>
  </si>
  <si>
    <t>1 Therapieeinheit pro Woche</t>
  </si>
  <si>
    <t xml:space="preserve">9-649.11 </t>
  </si>
  <si>
    <t>2 Therapieeinheiten pro Woche</t>
  </si>
  <si>
    <t xml:space="preserve">9-649.12 </t>
  </si>
  <si>
    <t>3 Therapieeinheiten pro Woche</t>
  </si>
  <si>
    <t xml:space="preserve">9-649.13 </t>
  </si>
  <si>
    <t>4 Therapieeinheiten pro Woche</t>
  </si>
  <si>
    <t xml:space="preserve">9-649.14 </t>
  </si>
  <si>
    <t>5 Therapieeinheiten pro Woche</t>
  </si>
  <si>
    <t xml:space="preserve">9-649.15 </t>
  </si>
  <si>
    <t>6 Therapieeinheiten pro Woche</t>
  </si>
  <si>
    <t xml:space="preserve">9-649.16 </t>
  </si>
  <si>
    <t>7 Therapieeinheiten pro Woche</t>
  </si>
  <si>
    <t xml:space="preserve">9-649.17 </t>
  </si>
  <si>
    <t>8 Therapieeinheiten pro Woche</t>
  </si>
  <si>
    <t xml:space="preserve">9-649.18 </t>
  </si>
  <si>
    <t>9 Therapieeinheiten pro Woche</t>
  </si>
  <si>
    <t xml:space="preserve">9-649.19 </t>
  </si>
  <si>
    <t>10 Therapieeinheiten pro Woche</t>
  </si>
  <si>
    <t xml:space="preserve">9-649.1a </t>
  </si>
  <si>
    <t>11 Therapieeinheiten pro Woche</t>
  </si>
  <si>
    <t xml:space="preserve">9-649.1b </t>
  </si>
  <si>
    <t>12 Therapieeinheiten pro Woche</t>
  </si>
  <si>
    <t xml:space="preserve">9-649.1c </t>
  </si>
  <si>
    <t>13 Therapieeinheiten pro Woche</t>
  </si>
  <si>
    <t xml:space="preserve">9-649.1d </t>
  </si>
  <si>
    <t>14 Therapieeinheiten pro Woche</t>
  </si>
  <si>
    <t xml:space="preserve">9-649.1e </t>
  </si>
  <si>
    <t>15 Therapieeinheiten pro Woche</t>
  </si>
  <si>
    <t xml:space="preserve">9-649.1f </t>
  </si>
  <si>
    <t>16 Therapieeinheiten pro Woche</t>
  </si>
  <si>
    <t xml:space="preserve">9-649.1g </t>
  </si>
  <si>
    <t>Mehr als 16 Therapieeinheiten pro Woche</t>
  </si>
  <si>
    <t xml:space="preserve">9-649.2 </t>
  </si>
  <si>
    <t>Gruppentherapie durch Ärzte</t>
  </si>
  <si>
    <t xml:space="preserve">9-649.20 </t>
  </si>
  <si>
    <t>Mehr als 0,05 bis 1 Therapieeinheit pro Woche</t>
  </si>
  <si>
    <t xml:space="preserve">9-649.21 </t>
  </si>
  <si>
    <t>Mehr als 1 bis 2 Therapieeinheiten pro Woche</t>
  </si>
  <si>
    <t xml:space="preserve">9-649.22 </t>
  </si>
  <si>
    <t>Mehr als 2 bis 3 Therapieeinheiten pro Woche</t>
  </si>
  <si>
    <t xml:space="preserve">9-649.23 </t>
  </si>
  <si>
    <t>Mehr als 3 bis 4 Therapieeinheiten pro Woche</t>
  </si>
  <si>
    <t xml:space="preserve">9-649.24 </t>
  </si>
  <si>
    <t>Mehr als 4 bis 5 Therapieeinheiten pro Woche</t>
  </si>
  <si>
    <t xml:space="preserve">9-649.25 </t>
  </si>
  <si>
    <t>Mehr als 5 bis 6 Therapieeinheiten pro Woche</t>
  </si>
  <si>
    <t xml:space="preserve">9-649.26 </t>
  </si>
  <si>
    <t>Mehr als 6 bis 7 Therapieeinheiten pro Woche</t>
  </si>
  <si>
    <t xml:space="preserve">9-649.27 </t>
  </si>
  <si>
    <t>Mehr als 7 bis 8 Therapieeinheiten pro Woche</t>
  </si>
  <si>
    <t xml:space="preserve">9-649.28 </t>
  </si>
  <si>
    <t>Mehr als 8 bis 9 Therapieeinheiten pro Woche</t>
  </si>
  <si>
    <t xml:space="preserve">9-649.29 </t>
  </si>
  <si>
    <t>Mehr als 9 bis 10 Therapieeinheiten pro Woche</t>
  </si>
  <si>
    <t xml:space="preserve">9-649.2a </t>
  </si>
  <si>
    <t>Mehr als 10 bis 11 Therapieeinheiten pro Woche</t>
  </si>
  <si>
    <t xml:space="preserve">9-649.2b </t>
  </si>
  <si>
    <t>Mehr als 11 bis 12 Therapieeinheiten pro Woche</t>
  </si>
  <si>
    <t xml:space="preserve">9-649.2c </t>
  </si>
  <si>
    <t>Mehr als 12 bis 13 Therapieeinheiten pro Woche</t>
  </si>
  <si>
    <t xml:space="preserve">9-649.2d </t>
  </si>
  <si>
    <t>Mehr als 13 bis 14 Therapieeinheiten pro Woche</t>
  </si>
  <si>
    <t xml:space="preserve">9-649.2e </t>
  </si>
  <si>
    <t>Mehr als 14 bis 15 Therapieeinheiten pro Woche</t>
  </si>
  <si>
    <t xml:space="preserve">9-649.2f </t>
  </si>
  <si>
    <t>Mehr als 15 bis 16 Therapieeinheiten pro Woche</t>
  </si>
  <si>
    <t xml:space="preserve">9-649.2g </t>
  </si>
  <si>
    <t xml:space="preserve">9-649.3 </t>
  </si>
  <si>
    <t>Einzeltherapie durch Psychotherapeuten und/oder Psychologen</t>
  </si>
  <si>
    <t xml:space="preserve">9-649.30 </t>
  </si>
  <si>
    <t xml:space="preserve">9-649.31 </t>
  </si>
  <si>
    <t xml:space="preserve">9-649.32 </t>
  </si>
  <si>
    <t xml:space="preserve">9-649.33 </t>
  </si>
  <si>
    <t xml:space="preserve">9-649.34 </t>
  </si>
  <si>
    <t xml:space="preserve">9-649.35 </t>
  </si>
  <si>
    <t xml:space="preserve">9-649.36 </t>
  </si>
  <si>
    <t xml:space="preserve">9-649.37 </t>
  </si>
  <si>
    <t xml:space="preserve">9-649.38 </t>
  </si>
  <si>
    <t xml:space="preserve">9-649.39 </t>
  </si>
  <si>
    <t xml:space="preserve">9-649.3a </t>
  </si>
  <si>
    <t xml:space="preserve">9-649.3b </t>
  </si>
  <si>
    <t xml:space="preserve">9-649.3c </t>
  </si>
  <si>
    <t xml:space="preserve">9-649.3d </t>
  </si>
  <si>
    <t xml:space="preserve">9-649.3e </t>
  </si>
  <si>
    <t xml:space="preserve">9-649.3f </t>
  </si>
  <si>
    <t xml:space="preserve">9-649.3g </t>
  </si>
  <si>
    <t xml:space="preserve">9-649.4 </t>
  </si>
  <si>
    <t>Gruppentherapie durch Psychotherapeuten und/oder Psychologen</t>
  </si>
  <si>
    <t xml:space="preserve">9-649.40 </t>
  </si>
  <si>
    <t xml:space="preserve">9-649.41 </t>
  </si>
  <si>
    <t xml:space="preserve">9-649.42 </t>
  </si>
  <si>
    <t xml:space="preserve">9-649.43 </t>
  </si>
  <si>
    <t xml:space="preserve">9-649.44 </t>
  </si>
  <si>
    <t xml:space="preserve">9-649.45 </t>
  </si>
  <si>
    <t xml:space="preserve">9-649.46 </t>
  </si>
  <si>
    <t xml:space="preserve">9-649.47 </t>
  </si>
  <si>
    <t xml:space="preserve">9-649.48 </t>
  </si>
  <si>
    <t xml:space="preserve">9-649.49 </t>
  </si>
  <si>
    <t xml:space="preserve">9-649.4a </t>
  </si>
  <si>
    <t xml:space="preserve">9-649.4b </t>
  </si>
  <si>
    <t xml:space="preserve">9-649.4c </t>
  </si>
  <si>
    <t xml:space="preserve">9-649.4d </t>
  </si>
  <si>
    <t xml:space="preserve">9-649.4e </t>
  </si>
  <si>
    <t xml:space="preserve">9-649.4f </t>
  </si>
  <si>
    <t xml:space="preserve">9-649.4g </t>
  </si>
  <si>
    <t xml:space="preserve">9-649.5 </t>
  </si>
  <si>
    <t>Einzeltherapie durch Spezialtherapeuten</t>
  </si>
  <si>
    <t xml:space="preserve">9-649.50 </t>
  </si>
  <si>
    <t xml:space="preserve">9-649.51 </t>
  </si>
  <si>
    <t xml:space="preserve">9-649.52 </t>
  </si>
  <si>
    <t xml:space="preserve">9-649.53 </t>
  </si>
  <si>
    <t xml:space="preserve">9-649.54 </t>
  </si>
  <si>
    <t xml:space="preserve">9-649.55 </t>
  </si>
  <si>
    <t xml:space="preserve">9-649.56 </t>
  </si>
  <si>
    <t xml:space="preserve">9-649.57 </t>
  </si>
  <si>
    <t xml:space="preserve">9-649.58 </t>
  </si>
  <si>
    <t xml:space="preserve">9-649.59 </t>
  </si>
  <si>
    <t xml:space="preserve">9-649.5a </t>
  </si>
  <si>
    <t xml:space="preserve">9-649.5b </t>
  </si>
  <si>
    <t xml:space="preserve">9-649.5c </t>
  </si>
  <si>
    <t xml:space="preserve">9-649.5d </t>
  </si>
  <si>
    <t xml:space="preserve">9-649.5e </t>
  </si>
  <si>
    <t xml:space="preserve">9-649.5f </t>
  </si>
  <si>
    <t xml:space="preserve">9-649.5g </t>
  </si>
  <si>
    <t>17 Therapieeinheiten pro Woche</t>
  </si>
  <si>
    <t xml:space="preserve">9-649.5h </t>
  </si>
  <si>
    <t>18 Therapieeinheiten pro Woche</t>
  </si>
  <si>
    <t xml:space="preserve">9-649.5j </t>
  </si>
  <si>
    <t>19 Therapieeinheiten pro Woche</t>
  </si>
  <si>
    <t xml:space="preserve">9-649.5k </t>
  </si>
  <si>
    <t>20 Therapieeinheiten pro Woche</t>
  </si>
  <si>
    <t xml:space="preserve">9-649.5m </t>
  </si>
  <si>
    <t>21 Therapieeinheiten pro Woche</t>
  </si>
  <si>
    <t xml:space="preserve">9-649.5n </t>
  </si>
  <si>
    <t>22 Therapieeinheiten pro Woche</t>
  </si>
  <si>
    <t xml:space="preserve">9-649.5p </t>
  </si>
  <si>
    <t>23 Therapieeinheiten pro Woche</t>
  </si>
  <si>
    <t xml:space="preserve">9-649.5q </t>
  </si>
  <si>
    <t>24 Therapieeinheiten pro Woche</t>
  </si>
  <si>
    <t xml:space="preserve">9-649.5r </t>
  </si>
  <si>
    <t>Mehr als 24 Therapieeinheiten pro Woche</t>
  </si>
  <si>
    <t xml:space="preserve">9-64a.0 </t>
  </si>
  <si>
    <t xml:space="preserve">9-64a.1 </t>
  </si>
  <si>
    <t xml:space="preserve">9-64a.2 </t>
  </si>
  <si>
    <t xml:space="preserve">9-64a.3 </t>
  </si>
  <si>
    <t xml:space="preserve">9-64a.4 </t>
  </si>
  <si>
    <t xml:space="preserve">9-64a.5 </t>
  </si>
  <si>
    <t xml:space="preserve">9-64a.6 </t>
  </si>
  <si>
    <t xml:space="preserve">9-64a.7 </t>
  </si>
  <si>
    <t xml:space="preserve">9-691.0 </t>
  </si>
  <si>
    <t xml:space="preserve">9-691.1 </t>
  </si>
  <si>
    <t xml:space="preserve">9-691.2 </t>
  </si>
  <si>
    <t xml:space="preserve">9-693.0 </t>
  </si>
  <si>
    <t>Intensive Betreuung in einer Kleinstgruppe bei psychischen und/oder psychosomatischen Störungen und/oder Verhaltensstörungen bei Kindern oder Jugendlichen</t>
  </si>
  <si>
    <t xml:space="preserve">9-693.00 </t>
  </si>
  <si>
    <t>Mindestens 1 bis zu 2 Stunden pro Tag</t>
  </si>
  <si>
    <t xml:space="preserve">9-693.01 </t>
  </si>
  <si>
    <t>Mehr als 2 bis zu 4 Stunden pro Tag</t>
  </si>
  <si>
    <t xml:space="preserve">9-693.02 </t>
  </si>
  <si>
    <t>Mehr als 4 bis zu 8 Stunden pro Tag</t>
  </si>
  <si>
    <t xml:space="preserve">9-693.03 </t>
  </si>
  <si>
    <t>Mehr als 8 bis zu 12 Stunden pro Tag</t>
  </si>
  <si>
    <t xml:space="preserve">9-693.04 </t>
  </si>
  <si>
    <t xml:space="preserve">9-693.05 </t>
  </si>
  <si>
    <t xml:space="preserve">9-693.1 </t>
  </si>
  <si>
    <t>Einzelbetreuung bei psychischen und/oder psychosomatischen Störungen und/oder Verhaltensstörungen bei Kindern oder Jugendlichen</t>
  </si>
  <si>
    <t xml:space="preserve">9-693.10 </t>
  </si>
  <si>
    <t xml:space="preserve">9-693.11 </t>
  </si>
  <si>
    <t xml:space="preserve">9-693.12 </t>
  </si>
  <si>
    <t xml:space="preserve">9-693.13 </t>
  </si>
  <si>
    <t xml:space="preserve">9-693.14 </t>
  </si>
  <si>
    <t xml:space="preserve">9-693.15 </t>
  </si>
  <si>
    <t xml:space="preserve">9-694.0 </t>
  </si>
  <si>
    <t xml:space="preserve">9-694.1 </t>
  </si>
  <si>
    <t xml:space="preserve">9-694.2 </t>
  </si>
  <si>
    <t xml:space="preserve">9-694.3 </t>
  </si>
  <si>
    <t xml:space="preserve">9-694.4 </t>
  </si>
  <si>
    <t xml:space="preserve">9-694.5 </t>
  </si>
  <si>
    <t xml:space="preserve">9-694.6 </t>
  </si>
  <si>
    <t xml:space="preserve">9-694.7 </t>
  </si>
  <si>
    <t xml:space="preserve">9-694.8 </t>
  </si>
  <si>
    <t xml:space="preserve">9-694.9 </t>
  </si>
  <si>
    <t xml:space="preserve">9-694.a </t>
  </si>
  <si>
    <t xml:space="preserve">9-694.b </t>
  </si>
  <si>
    <t xml:space="preserve">9-694.c </t>
  </si>
  <si>
    <t xml:space="preserve">9-694.d </t>
  </si>
  <si>
    <t xml:space="preserve">9-694.e </t>
  </si>
  <si>
    <t xml:space="preserve">9-694.f </t>
  </si>
  <si>
    <t xml:space="preserve">9-694.g </t>
  </si>
  <si>
    <t xml:space="preserve">9-694.h </t>
  </si>
  <si>
    <t xml:space="preserve">9-694.j </t>
  </si>
  <si>
    <t xml:space="preserve">9-694.k </t>
  </si>
  <si>
    <t xml:space="preserve">9-694.m </t>
  </si>
  <si>
    <t xml:space="preserve">9-694.n </t>
  </si>
  <si>
    <t xml:space="preserve">9-694.p </t>
  </si>
  <si>
    <t xml:space="preserve">9-694.q </t>
  </si>
  <si>
    <t xml:space="preserve">9-694.r </t>
  </si>
  <si>
    <t xml:space="preserve">9-694.s </t>
  </si>
  <si>
    <t xml:space="preserve">9-694.t </t>
  </si>
  <si>
    <t xml:space="preserve">9-694.u </t>
  </si>
  <si>
    <t xml:space="preserve">9-696.0 </t>
  </si>
  <si>
    <t xml:space="preserve">9-696.1 </t>
  </si>
  <si>
    <t xml:space="preserve">9-696.10 </t>
  </si>
  <si>
    <t xml:space="preserve">9-696.11 </t>
  </si>
  <si>
    <t xml:space="preserve">9-696.12 </t>
  </si>
  <si>
    <t xml:space="preserve">9-696.13 </t>
  </si>
  <si>
    <t xml:space="preserve">9-696.14 </t>
  </si>
  <si>
    <t xml:space="preserve">9-696.15 </t>
  </si>
  <si>
    <t xml:space="preserve">9-696.16 </t>
  </si>
  <si>
    <t xml:space="preserve">9-696.17 </t>
  </si>
  <si>
    <t xml:space="preserve">9-696.18 </t>
  </si>
  <si>
    <t xml:space="preserve">9-696.19 </t>
  </si>
  <si>
    <t xml:space="preserve">9-696.1a </t>
  </si>
  <si>
    <t xml:space="preserve">9-696.1b </t>
  </si>
  <si>
    <t xml:space="preserve">9-696.1c </t>
  </si>
  <si>
    <t xml:space="preserve">9-696.1d </t>
  </si>
  <si>
    <t xml:space="preserve">9-696.1e </t>
  </si>
  <si>
    <t xml:space="preserve">9-696.1f </t>
  </si>
  <si>
    <t xml:space="preserve">9-696.1g </t>
  </si>
  <si>
    <t xml:space="preserve">9-696.2 </t>
  </si>
  <si>
    <t xml:space="preserve">9-696.20 </t>
  </si>
  <si>
    <t>Mehr als 0,06 bis 1 Therapieeinheit pro Woche</t>
  </si>
  <si>
    <t xml:space="preserve">9-696.21 </t>
  </si>
  <si>
    <t xml:space="preserve">9-696.22 </t>
  </si>
  <si>
    <t xml:space="preserve">9-696.23 </t>
  </si>
  <si>
    <t xml:space="preserve">9-696.24 </t>
  </si>
  <si>
    <t xml:space="preserve">9-696.25 </t>
  </si>
  <si>
    <t xml:space="preserve">9-696.26 </t>
  </si>
  <si>
    <t xml:space="preserve">9-696.27 </t>
  </si>
  <si>
    <t xml:space="preserve">9-696.28 </t>
  </si>
  <si>
    <t xml:space="preserve">9-696.29 </t>
  </si>
  <si>
    <t xml:space="preserve">9-696.2a </t>
  </si>
  <si>
    <t xml:space="preserve">9-696.2b </t>
  </si>
  <si>
    <t xml:space="preserve">9-696.2c </t>
  </si>
  <si>
    <t xml:space="preserve">9-696.2d </t>
  </si>
  <si>
    <t xml:space="preserve">9-696.2e </t>
  </si>
  <si>
    <t xml:space="preserve">9-696.2f </t>
  </si>
  <si>
    <t xml:space="preserve">9-696.2g </t>
  </si>
  <si>
    <t xml:space="preserve">9-696.3 </t>
  </si>
  <si>
    <t xml:space="preserve">9-696.30 </t>
  </si>
  <si>
    <t xml:space="preserve">9-696.31 </t>
  </si>
  <si>
    <t xml:space="preserve">9-696.32 </t>
  </si>
  <si>
    <t xml:space="preserve">9-696.33 </t>
  </si>
  <si>
    <t xml:space="preserve">9-696.34 </t>
  </si>
  <si>
    <t xml:space="preserve">9-696.35 </t>
  </si>
  <si>
    <t xml:space="preserve">9-696.36 </t>
  </si>
  <si>
    <t xml:space="preserve">9-696.37 </t>
  </si>
  <si>
    <t xml:space="preserve">9-696.38 </t>
  </si>
  <si>
    <t xml:space="preserve">9-696.39 </t>
  </si>
  <si>
    <t xml:space="preserve">9-696.3a </t>
  </si>
  <si>
    <t xml:space="preserve">9-696.3b </t>
  </si>
  <si>
    <t xml:space="preserve">9-696.3c </t>
  </si>
  <si>
    <t xml:space="preserve">9-696.3d </t>
  </si>
  <si>
    <t xml:space="preserve">9-696.3e </t>
  </si>
  <si>
    <t xml:space="preserve">9-696.3f </t>
  </si>
  <si>
    <t xml:space="preserve">9-696.3g </t>
  </si>
  <si>
    <t xml:space="preserve">9-696.4 </t>
  </si>
  <si>
    <t xml:space="preserve">9-696.40 </t>
  </si>
  <si>
    <t xml:space="preserve">9-696.41 </t>
  </si>
  <si>
    <t xml:space="preserve">9-696.42 </t>
  </si>
  <si>
    <t xml:space="preserve">9-696.43 </t>
  </si>
  <si>
    <t xml:space="preserve">9-696.44 </t>
  </si>
  <si>
    <t xml:space="preserve">9-696.45 </t>
  </si>
  <si>
    <t xml:space="preserve">9-696.46 </t>
  </si>
  <si>
    <t xml:space="preserve">9-696.47 </t>
  </si>
  <si>
    <t xml:space="preserve">9-696.48 </t>
  </si>
  <si>
    <t xml:space="preserve">9-696.49 </t>
  </si>
  <si>
    <t xml:space="preserve">9-696.4a </t>
  </si>
  <si>
    <t xml:space="preserve">9-696.4b </t>
  </si>
  <si>
    <t xml:space="preserve">9-696.4c </t>
  </si>
  <si>
    <t xml:space="preserve">9-696.4d </t>
  </si>
  <si>
    <t xml:space="preserve">9-696.4e </t>
  </si>
  <si>
    <t xml:space="preserve">9-696.4f </t>
  </si>
  <si>
    <t xml:space="preserve">9-696.4g </t>
  </si>
  <si>
    <t xml:space="preserve">9-696.5 </t>
  </si>
  <si>
    <t xml:space="preserve">9-696.50 </t>
  </si>
  <si>
    <t xml:space="preserve">9-696.51 </t>
  </si>
  <si>
    <t xml:space="preserve">9-696.52 </t>
  </si>
  <si>
    <t xml:space="preserve">9-696.53 </t>
  </si>
  <si>
    <t xml:space="preserve">9-696.54 </t>
  </si>
  <si>
    <t xml:space="preserve">9-696.55 </t>
  </si>
  <si>
    <t xml:space="preserve">9-696.56 </t>
  </si>
  <si>
    <t xml:space="preserve">9-696.57 </t>
  </si>
  <si>
    <t xml:space="preserve">9-696.58 </t>
  </si>
  <si>
    <t xml:space="preserve">9-696.59 </t>
  </si>
  <si>
    <t xml:space="preserve">9-696.5a </t>
  </si>
  <si>
    <t xml:space="preserve">9-696.5b </t>
  </si>
  <si>
    <t xml:space="preserve">9-696.5c </t>
  </si>
  <si>
    <t xml:space="preserve">9-696.5d </t>
  </si>
  <si>
    <t xml:space="preserve">9-696.5e </t>
  </si>
  <si>
    <t xml:space="preserve">9-696.5f </t>
  </si>
  <si>
    <t xml:space="preserve">9-696.5g </t>
  </si>
  <si>
    <t xml:space="preserve">9-696.5h </t>
  </si>
  <si>
    <t xml:space="preserve">9-696.5j </t>
  </si>
  <si>
    <t xml:space="preserve">9-696.5k </t>
  </si>
  <si>
    <t xml:space="preserve">9-696.5m </t>
  </si>
  <si>
    <t xml:space="preserve">9-696.5n </t>
  </si>
  <si>
    <t xml:space="preserve">9-696.5p </t>
  </si>
  <si>
    <t xml:space="preserve">9-696.5q </t>
  </si>
  <si>
    <t xml:space="preserve">9-696.5r </t>
  </si>
  <si>
    <t>25 Therapieeinheiten pro Woche</t>
  </si>
  <si>
    <t xml:space="preserve">9-696.5s </t>
  </si>
  <si>
    <t>26 Therapieeinheiten pro Woche</t>
  </si>
  <si>
    <t xml:space="preserve">9-696.5t </t>
  </si>
  <si>
    <t>27 Therapieeinheiten pro Woche</t>
  </si>
  <si>
    <t xml:space="preserve">9-696.5u </t>
  </si>
  <si>
    <t>28 Therapieeinheiten pro Woche</t>
  </si>
  <si>
    <t xml:space="preserve">9-696.5v </t>
  </si>
  <si>
    <t>29 Therapieeinheiten pro Woche</t>
  </si>
  <si>
    <t xml:space="preserve">9-696.5w </t>
  </si>
  <si>
    <t>Mehr als 29 Therapieeinheiten pro Woche</t>
  </si>
  <si>
    <t xml:space="preserve">9-701.0 </t>
  </si>
  <si>
    <t>Therapiezeiten am Patienten durch Ärzte</t>
  </si>
  <si>
    <t xml:space="preserve">9-701.00 </t>
  </si>
  <si>
    <t>Bis 30 Minuten pro Tag</t>
  </si>
  <si>
    <t xml:space="preserve">9-701.01 </t>
  </si>
  <si>
    <t>Mehr als 30 bis 60 Minuten pro Tag</t>
  </si>
  <si>
    <t xml:space="preserve">9-701.02 </t>
  </si>
  <si>
    <t>Mehr als 60 bis 90 Minuten pro Tag</t>
  </si>
  <si>
    <t xml:space="preserve">9-701.03 </t>
  </si>
  <si>
    <t>Mehr als 90 bis 120 Minuten pro Tag</t>
  </si>
  <si>
    <t xml:space="preserve">9-701.04 </t>
  </si>
  <si>
    <t>Mehr als 120 bis 180 Minuten pro Tag</t>
  </si>
  <si>
    <t xml:space="preserve">9-701.05 </t>
  </si>
  <si>
    <t>Mehr als 180 bis 240 Minuten pro Tag</t>
  </si>
  <si>
    <t xml:space="preserve">9-701.06 </t>
  </si>
  <si>
    <t>Mehr als 240 Minuten pro Tag</t>
  </si>
  <si>
    <t xml:space="preserve">9-701.1 </t>
  </si>
  <si>
    <t>Therapiezeiten am Patienten durch Psychotherapeuten und/oder Psychologen</t>
  </si>
  <si>
    <t xml:space="preserve">9-701.10 </t>
  </si>
  <si>
    <t xml:space="preserve">9-701.11 </t>
  </si>
  <si>
    <t xml:space="preserve">9-701.12 </t>
  </si>
  <si>
    <t xml:space="preserve">9-701.13 </t>
  </si>
  <si>
    <t xml:space="preserve">9-701.14 </t>
  </si>
  <si>
    <t xml:space="preserve">9-701.15 </t>
  </si>
  <si>
    <t xml:space="preserve">9-701.16 </t>
  </si>
  <si>
    <t xml:space="preserve">9-701.2 </t>
  </si>
  <si>
    <t>Therapiezeiten am Patienten durch Spezialtherapeuten</t>
  </si>
  <si>
    <t xml:space="preserve">9-701.20 </t>
  </si>
  <si>
    <t xml:space="preserve">9-701.21 </t>
  </si>
  <si>
    <t xml:space="preserve">9-701.22 </t>
  </si>
  <si>
    <t xml:space="preserve">9-701.23 </t>
  </si>
  <si>
    <t xml:space="preserve">9-701.24 </t>
  </si>
  <si>
    <t xml:space="preserve">9-701.25 </t>
  </si>
  <si>
    <t xml:space="preserve">9-701.26 </t>
  </si>
  <si>
    <t xml:space="preserve">9-701.3 </t>
  </si>
  <si>
    <t>Therapiezeiten am Patienten durch Pflegefachpersonen</t>
  </si>
  <si>
    <t xml:space="preserve">9-701.30 </t>
  </si>
  <si>
    <t xml:space="preserve">9-701.31 </t>
  </si>
  <si>
    <t xml:space="preserve">9-701.32 </t>
  </si>
  <si>
    <t xml:space="preserve">9-701.33 </t>
  </si>
  <si>
    <t xml:space="preserve">9-701.34 </t>
  </si>
  <si>
    <t xml:space="preserve">9-701.35 </t>
  </si>
  <si>
    <t xml:space="preserve">9-701.36 </t>
  </si>
  <si>
    <t xml:space="preserve">9-801.0 </t>
  </si>
  <si>
    <t xml:space="preserve">9-801.00 </t>
  </si>
  <si>
    <t xml:space="preserve">9-801.01 </t>
  </si>
  <si>
    <t xml:space="preserve">9-801.02 </t>
  </si>
  <si>
    <t xml:space="preserve">9-801.03 </t>
  </si>
  <si>
    <t xml:space="preserve">9-801.04 </t>
  </si>
  <si>
    <t xml:space="preserve">9-801.05 </t>
  </si>
  <si>
    <t xml:space="preserve">9-801.06 </t>
  </si>
  <si>
    <t xml:space="preserve">9-801.1 </t>
  </si>
  <si>
    <t xml:space="preserve">9-801.10 </t>
  </si>
  <si>
    <t xml:space="preserve">9-801.11 </t>
  </si>
  <si>
    <t xml:space="preserve">9-801.12 </t>
  </si>
  <si>
    <t xml:space="preserve">9-801.13 </t>
  </si>
  <si>
    <t xml:space="preserve">9-801.14 </t>
  </si>
  <si>
    <t xml:space="preserve">9-801.15 </t>
  </si>
  <si>
    <t xml:space="preserve">9-801.16 </t>
  </si>
  <si>
    <t xml:space="preserve">9-801.2 </t>
  </si>
  <si>
    <t xml:space="preserve">9-801.20 </t>
  </si>
  <si>
    <t xml:space="preserve">9-801.21 </t>
  </si>
  <si>
    <t xml:space="preserve">9-801.22 </t>
  </si>
  <si>
    <t xml:space="preserve">9-801.23 </t>
  </si>
  <si>
    <t xml:space="preserve">9-801.24 </t>
  </si>
  <si>
    <t xml:space="preserve">9-801.25 </t>
  </si>
  <si>
    <t xml:space="preserve">9-801.26 </t>
  </si>
  <si>
    <t xml:space="preserve">9-801.3 </t>
  </si>
  <si>
    <t>Therapiezeiten am Patienten durch pädagogisch-pflegerische Fachpersonen</t>
  </si>
  <si>
    <t xml:space="preserve">9-801.30 </t>
  </si>
  <si>
    <t xml:space="preserve">9-801.31 </t>
  </si>
  <si>
    <t xml:space="preserve">9-801.32 </t>
  </si>
  <si>
    <t xml:space="preserve">9-801.33 </t>
  </si>
  <si>
    <t xml:space="preserve">9-801.34 </t>
  </si>
  <si>
    <t xml:space="preserve">9-801.35 </t>
  </si>
  <si>
    <t xml:space="preserve">9-801.36 </t>
  </si>
  <si>
    <t xml:space="preserve">9-984.6 </t>
  </si>
  <si>
    <t>Pflegebedürftig nach Pflegegrad 1</t>
  </si>
  <si>
    <t xml:space="preserve">9-984.7 </t>
  </si>
  <si>
    <t>Pflegebedürftig nach Pflegegrad 2</t>
  </si>
  <si>
    <t xml:space="preserve">9-984.8 </t>
  </si>
  <si>
    <t>Pflegebedürftig nach Pflegegrad 3</t>
  </si>
  <si>
    <t xml:space="preserve">9-984.9 </t>
  </si>
  <si>
    <t>Pflegebedürftig nach Pflegegrad 4</t>
  </si>
  <si>
    <t xml:space="preserve">9-984.a </t>
  </si>
  <si>
    <t>Pflegebedürftig nach Pflegegrad 5</t>
  </si>
  <si>
    <t xml:space="preserve">9-984.b </t>
  </si>
  <si>
    <t>Erfolgter Antrag auf Einstufung in einen Pflegegrad</t>
  </si>
  <si>
    <t xml:space="preserve">9-985.0 </t>
  </si>
  <si>
    <t>Ohne Notwendigkeit der Bewegungslosigkeit</t>
  </si>
  <si>
    <t xml:space="preserve">9-985.1 </t>
  </si>
  <si>
    <t>Mit Notwendigkeit der Bewegungslosigkeit</t>
  </si>
  <si>
    <t>Legende OPS-Kodes (nicht verwendet derzeit)</t>
  </si>
  <si>
    <t>Tragen Sie hier Angaben zum Ausnahmetatbestand nach § 10 Absatz 1 Satz 1 Nummer 4 ein, falls zutreffend. Der Ausnahmetatbestand gemäß § 10 Absatz 1 Satz 1 Nummer 4 findet Anwendung, wenn der Standort ausschließlich eine Tagesklinik umfasst und die Mindestvorgaben nur temporär nicht, d.h. im darauffolgenden oder übernächsten Quartal wieder eingehalten werden. Dementsprechend fragt Spalte F nach dem vorhergehenden Quartal und Spalte G nach dem Quartal, das dem aktuellen und dem vorhergehenden Quartal vorangegangen ist.</t>
  </si>
  <si>
    <t>Die Tabelle enthält die Angaben zum Umsetzungsgrad der Mindestpersonalanforderungen gemäß § 7 Absatz 3 sowie die Angaben zur Erfüllung gemäß § 7 Absatz 4. 
Hinweis zu Spalte F: Die Mindestvorgaben der differenzierten Einrichtungen sind erfüllt, wenn in keiner Berufsgruppe der geforderte Umsetzungsgrad unterschritten wurde. 
Die nach §2 Absatz 5 der RL differenzierten Einrichtungen werden aus dem Blatt „Angaben KH-Standort“ übernommen.
Sollten noch nicht alle Felder einer Zeile ausgefüllt sein, wird das Warnzeichen !!!  vor der betroffenen Zeile angezeigt.</t>
  </si>
  <si>
    <t>Welche nach § 2 Absatz 5 differenzierten Einrichtungen erbringen Leistungen der stationsäquivalenten Behandlung?</t>
  </si>
  <si>
    <t>Einrichtungen3</t>
  </si>
  <si>
    <t>Angaben KH-Standort</t>
  </si>
  <si>
    <t>stationsäquivalente Behandlung</t>
  </si>
  <si>
    <t>A5.1 &gt;&gt;</t>
  </si>
  <si>
    <t>ET 31</t>
  </si>
  <si>
    <t>ET leer</t>
  </si>
  <si>
    <t>Keine Pflichtangabe für Psychosomatik</t>
  </si>
  <si>
    <t>Spalte 6: Anrechnung Fachkräfte
anderer Berufsgruppen nach PPP-RL in VKS</t>
  </si>
  <si>
    <t>Spalte 7: Anrechnung Fach- oder Hilfskräfte Nicht-PPP-RL-Berufsgruppen in VKS</t>
  </si>
  <si>
    <t xml:space="preserve"> Spalte 8: Anrechnung Fachkräfte ohne direktes Beschäftigungs-verhältnis in VKS</t>
  </si>
  <si>
    <t>Spalte 5: Fachkräfte der Berufsgruppen nach PPP-RL in VKS</t>
  </si>
  <si>
    <t>Weitere Fach- oder Hilfskräfte Nicht-PPP-RL-Berufsgruppen in VKS</t>
  </si>
  <si>
    <t>Länge Spalte M</t>
  </si>
  <si>
    <t>Spalte 7: Anrechnung Fachkräfte Nicht-PPP-RL Berufsgruppen in VKS</t>
  </si>
  <si>
    <t>Spalte 5: 
Fachkräfte der Berufsgruppen nach PPP-RL in VKS</t>
  </si>
  <si>
    <t xml:space="preserve"> Umsetzungs-grad der Berufs-gruppen in %</t>
  </si>
  <si>
    <t xml:space="preserve"> Anrechnungstatbestand
 (siehe Tabelle A5.1 Spalten 6 bis 8) 
in VKS</t>
  </si>
  <si>
    <t>7 - Anrech. Fachk. oder Hilfskräfte aus Nicht-PPP-RL Berufsgruppen</t>
  </si>
  <si>
    <t xml:space="preserve">8 - Anrech. Fachk. ohne direktes Beschäftigungsverhältnis </t>
  </si>
  <si>
    <t>6 - Anrech. Fachk. anderer Berufsgruppen nach PPP-RL</t>
  </si>
  <si>
    <t>a5</t>
  </si>
  <si>
    <t xml:space="preserve"> Umsetzungsgrad der Berufsgruppen in %</t>
  </si>
  <si>
    <t>Es sind keine personenbezogenen Daten anzugeben. Es sind ausschließlich statistische Angaben zu machen.
GELB hinterlegte Felder sind bitte auszufüllen.
BLAU hinterlegte Felder übernehmen Angaben, die an anderer Stelle bereits getroffen wurden.
GRÜN hinterlegte Felder markieren Felder, die nicht für alle Krankenhausstandorte zutreffen und nur gegebenenfalls ausgefüllt werden müssen.
ROT hinterlegte Felder sind nicht auszufüllen.</t>
  </si>
  <si>
    <t>Schwerpunkt der Behandlung/Konzeptstation</t>
  </si>
  <si>
    <t>Stationstyp Spalte D</t>
  </si>
  <si>
    <t>Länge Eintrag Spalte H</t>
  </si>
  <si>
    <t>Länge Eintrag Spalte I</t>
  </si>
  <si>
    <t>KJP Konzept Spalte H</t>
  </si>
  <si>
    <t>Konzepttyp</t>
  </si>
  <si>
    <t>S</t>
  </si>
  <si>
    <t>G</t>
  </si>
  <si>
    <t>Z</t>
  </si>
  <si>
    <t>Bei Einrichtungen ohne Mindestvorgaben entfallen die Angaben in den Spalten I und J zur Mindestvorgabe. Die Angaben für den Anteil Intensivbehandlung im Vorjahr in Spalte H umfassen das erste bis dritte Quartal.
Sollten noch nicht alle Felder einer Zeile ausgefüllt sein, wird das Warnzeichen !!! vor der betroffenen Zeile angezeigt.</t>
  </si>
  <si>
    <t>Anteil Intensivbehandlung gemäß § 6 Abs. 7 Satz 2 im Vorjahr in %</t>
  </si>
  <si>
    <t xml:space="preserve">Summe Spalte Q:Y </t>
  </si>
  <si>
    <t>Hiermit wird die Richtigkeit der Angaben im Nachweis bestätigt.</t>
  </si>
  <si>
    <t>Schwer-punkt = Z</t>
  </si>
  <si>
    <t>Stations-typ = F</t>
  </si>
  <si>
    <t>Summe U+V</t>
  </si>
  <si>
    <t>KJP</t>
  </si>
  <si>
    <t>Summe Spalte Q und Spalte V</t>
  </si>
  <si>
    <t>Keine Angabe</t>
  </si>
  <si>
    <t>Bitte füllen Sie die folgenden Datenfelder zur Organisation des Standortes aus. 
Zur besseren Handhabung können Sie die Spalte E (Stationsbezeichnung) des Blattes „Angaben Stationen“ kopieren und hier einfügen. Alternativ tragen Sie bitte die Stationsbezeichnung ein, der Einrichtungstyp und die Stations-ID werden übernommen. Ergänzen Sie nun hier bitte die Planbetten, Planplätze und den Schwerpunkt der Behandlung/Konzeptstation.
Sollten noch nicht alle Felder einer Zeile ausgefüllt sein, wird das Warnzeichen !!! vor der betroffenen Zeile angezeigt.</t>
  </si>
  <si>
    <r>
      <rPr>
        <b/>
        <sz val="11"/>
        <color rgb="FFFF0000"/>
        <rFont val="Calibri"/>
        <family val="2"/>
        <scheme val="minor"/>
      </rPr>
      <t xml:space="preserve">Das Servicedokument in der vorliegenden Version basiert auf der geänderten Version der PPP-RL, welche am 18.06.2025 vom G-BA beschlossen wurde und zum 01.01.2026 in Kraft tritt. </t>
    </r>
    <r>
      <rPr>
        <sz val="11"/>
        <color theme="1"/>
        <rFont val="Calibri"/>
        <family val="2"/>
        <scheme val="minor"/>
      </rPr>
      <t>Weitere Erläuterungen finden Sie in den Tragenden Gründen zu den Beschlüssen vom 19.09.2019, 15.10.2020, 16.09.2021, 15.09.2022, 19.10.2023, 21.03.2024, 20.06.2024 und 18.06.2025 bzw. der FAQ-Liste auf den Internetseiten des G-BA unter www.g-ba.de.</t>
    </r>
  </si>
  <si>
    <t>von VKS-Ist</t>
  </si>
  <si>
    <r>
      <t xml:space="preserve">Bei dem vorliegenden Dokument handelt es sich um ein Servicedokument zur Meldung einer Nichterfüllung der einrichtungs- und quartalsbezogenen Mindestvorgaben nach § 6. </t>
    </r>
    <r>
      <rPr>
        <b/>
        <sz val="11"/>
        <color rgb="FFFF0000"/>
        <rFont val="Calibri"/>
        <family val="2"/>
        <scheme val="minor"/>
      </rPr>
      <t>Verwenden Sie dieses bitte für das Erfassungsjahr 2026!</t>
    </r>
    <r>
      <rPr>
        <sz val="11"/>
        <color theme="1"/>
        <rFont val="Calibri"/>
        <family val="2"/>
        <scheme val="minor"/>
      </rPr>
      <t xml:space="preserve">
Speichern Sie das Dokument bitte auf Ihrem Computer und füllen Sie es aus. Füllen Sie bitte ein Exemplar je Standort aus. Für einen neuen Standort erstellen Sie bitte eine Kopie des Dokuments. Füllen Sie das Dokument bitte der Reihenfolge der Tabellenblätter folgend aus, da Angaben aus früheren Blättern teils in späteren Blättern übernommen werden.
</t>
    </r>
  </si>
  <si>
    <t>Falls Sie in Tabelle A5.1 in den Spalten 6-8 (bzw. G bis I) Fachkräfte anderer Berufsgruppen angerechnet haben, füllen Sie bitte die folgende Tabelle aus. 
Sollten noch nicht alle Felder einer Zeile ausgefüllt sein, wird das Warnzeichen !!!  vor der betroffenen Zeile angezeigt.</t>
  </si>
  <si>
    <t>Die folgenden Tabellen sind nur auszufüllen, wenn Ausnahmetatbestände vorliegen. Für Ausnahmetatbestände, die nicht das ganze Quartal betrafen, füllen Sie bitte auch die Tabellen ab A6.5 aus.</t>
  </si>
  <si>
    <t xml:space="preserve"> Anrechnungstatbestand
 (siehe Tabelle A6.5.2 Spalten 5 bis 7) 
in VKS</t>
  </si>
  <si>
    <t xml:space="preserve">Die folgenden drei Tabellen sind für den in Tabelle A6.5 angegebenen Zeitraum auszufüllen, in dem kein Ausnahmetatbestand zum Tragen kam. In den Tabellen sind Angaben zu der Einhaltung der Mindestvorgaben anteilig in diesem Zeitraum darzulegen. </t>
  </si>
  <si>
    <t>Nach der vollständigen Bearbeitung bestätigen Sie bitte die Richtigkeit der Angaben auf einem ausgedruckten Unterschriftenblatt und übermitteln es mit der Datei der Nichterfüllungsmeldung gemäß § 11 Absatz 3 spätestens 6 Wochen nach Ende des betreffenden Quartals über das unter www.iqtig.org zugängliche Webportal "www.ppp-webportal.de" sowie an die Landesverbände der Krankenkassen und Ersatzkassen sowie an die zuständige Landesaufsichtsbehörde.</t>
  </si>
  <si>
    <r>
      <rPr>
        <b/>
        <sz val="11"/>
        <color theme="1"/>
        <rFont val="Calibri"/>
        <family val="2"/>
        <scheme val="minor"/>
      </rPr>
      <t>Hinweise zu „Behandlungstage“</t>
    </r>
    <r>
      <rPr>
        <sz val="11"/>
        <color theme="1"/>
        <rFont val="Calibri"/>
        <family val="2"/>
        <scheme val="minor"/>
      </rPr>
      <t xml:space="preserve">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Bei nicht abgeschlossenen Behandlungsfällen ohne festgelegte Hauptdiagnose ist bei der Einstufung in die Behandlungsbereiche gemäß Anlage 2 die Aufnahmediagnose heranzuziehen.
Liegt im Berichtsquartal die tatsächliche Anzahl der Behandlungstage in mindestens einem Behandlungsbereich um mehr als 2,5 Prozent über oder mehr als 2,5 Prozent unter der nach § 6 Absatz 3 ermittelten Anzahl der Behandlungstage des Vorjahres, erfolgt die Ermittlung der Mindestvorgaben abweichend auf der Basis der tatsächlichen Anzahl der Behandlungstage und Patienteneinstufungen des laufenden Quartals. Zum Nachweis der Vorgaben nach § 6 Absatz 3 sind in dieser Tabelle sow ohl die Behandlungstage für den Bezugszeitraum des Vorjahres als auch die Behandlungstage für das aktuelle Quartal anzugeben.</t>
    </r>
  </si>
  <si>
    <t>Bitte tragen Sie hier die administrativen Daten Ihres Hauses ein. Diese werden in die folgenden Seiten des Servicedokuments an geeigneter Stelle übernommen. Für ein neues Quartal erstellen Sie bitte eine Kopie des Dokuments. 
Der Medizinische Dienst (MD) ist gemäß der Richtlinie nach § 137 Absatz 3 SGB V (MD-QK-RL) berechtigt, die Richtigkeit der Angaben der Einrichtungen vor Ort zu überprüfen.</t>
  </si>
  <si>
    <t xml:space="preserve">In diesem Tabellenblatt werden die Behandlungstage für das Jahr und das Vorjahr (2025) aufgeführt. Die nach §2 Absatz 5 der Richtlinie differenzierten Einrichtungen werden aus dem Blatt „Angaben KH-Standort“ übernommen. Die Angaben zu den Jahren werden automatisiert aus dem Blatt „Angaben KH-Standort“ übernommen bzw. berechnet. Die Spalte zur Gesamtzahl der Behandlungstage des Quartals wird automatisiert berechnet aus der Summe der Anzahl der Behandlungstage aller Behandlungsbereiche einer diff. Einrichtung eines Jahres aus Spalte F der Tabelle A3.3.
Als Behandlungstage zählen der Aufnahmetag und jeder weitere Tag des Krankenhausaufenthaltes bzw. bei stationsäquivalenter Behandlung Tage mit direktem Patientenkontakt. Entlassungs- oder Verlegungstage, die nicht zugleich Aufnahmetag sind, sowie Tage, an denen eine über Mitternacht hinausgehende Beurlaubung oder Abwesenheit beginnt, werden nicht berücksichtigt. Bei teilstationärer Behandlung ist der letzte Tag des Aufenthaltes als Behandlungstag zu berücksichtigen. Zum Nachweis der Vorgaben nach § 6 Absatz 3 sind in dieser Tabelle sowohl die Behandlungstage für den Bezugszeitraum des Vorjahres als auch die Behandlungstage für das aktuelle Kalenderjahr aufgeführt. </t>
  </si>
  <si>
    <t>Die Tabelle enthält quartalsbezogen die berufsgruppenbezogenen Angaben zur Mindestpersonalausstattung, zur tatsächlichen Personalausstattung sowie zur Anrechnung, zum Umsetzungsgrad und zur Erfüllung der Mindestanforderungen der differenzierten Einrichtungen nach § 2 Absatz 5.
Die Ermittlung der tatsächlichen Personalausstattung VKS-Ist in Spalte J erfolgt anhand des jeweils tätigen Personals der Berufsgruppen nach § 5. Dabei sind die tatsächlich geleisteten Vollkraftstunden für alle Tätigkeiten des Regeldienstes gemäß § 2 Absatz 3 anzugeben. Die diesbezüglichen Regelaufgaben sind in Anlage 4 beschrieben. Personal, das auch Leitungstätigkeiten übernimmt, ist in dem Umfang zu berücksichtigen, in dem es Regelaufgaben nach Anlage 4 erbringt. Personal und Dienste, die Regelaufgaben nach Anlage 4 im Zusammenhang mit Besonderheiten der strukturellen und organisatorischen Situation der Einrichtung gemäß § 2 Absatz 10 Satz 1 zweiter Spiegelstrich und der Sicherstellung einer leitliniengerechten Behandlung gemäß § 2 Absatz 10 Satz 1 fünfter Spiegelstrich erbringen, sind zu berücksichtigen.
Nicht zu berücksichtigen sind Zeiten für folgende Dienste und Tätigkeiten gemäß § 2 Absatz 10 Satz 1 erster und vierter Spiegelstrich:
- Ausfallzeiten (Wochenfeiertage, Urlaub, Arbeitsunfähigkeit, Schutzfristen, Kur- und Heilverfahren, Wehrübungen, externe Fort- und Weiterbildungsmaßnahmen, Tätigkeiten im Personalrat, im Betriebsrat, in der Mitarbeitervertretung, in der Vertretung ausländischer, schwerbehinderter oder suchterkrankter Beschäftigter, als Sicherheitsbeauftragte oder Sicherheitsbeauftragter, als Beauftragte oder Beauftragter für Arbeitssicherheit, als Hygienebeauftragte oder Hygienebeauftragter, als Gleichstellungsbeauftragte oder Gleichstellungsbeauftragter und weitere relevante Ausfallzeiten)
- Leitungskräfte, Bereitschaftsdienste außerhalb des Regeldienstes, ärztliche Rufbereitschaft, pflegerische (Ruf-)Bereitschaftsdienste in der Nacht, ärztlicher Konsiliardienst, Tätigkeiten in Nachtkliniken, Genesungsbegleitung.
Bei Personal, das bereichsübergreifend tätig ist, muss gemäß § 2 Absatz 8 und § 8 Absatz 1 eine Zuordnung von Tätigkeitsanteilen zu den einzelnen Bereichen erfolgen. Tätigkeiten wie beispielsweise die ambulante Versorgung in einer Psychiatrischen Institutsambulanz, die nicht zum Geltungsbereich der PPP-RL gehören, dürfen nicht berücksichtigt werden. Die Tätigkeitsanteile können auch leistungsbezogen in die einzelnen Bereiche aufgeschlüsselt werden. 
Ebenfalls nicht zu berücksichtigen sind Zeiten von Personal, das nicht den Berufsgruppen nach § 5 zuzuordnen ist, auch wenn diese im Zusammenhang mit regionalen und strukturellen Besonderheiten nach § 6 Absatz 2 BPflV und nach § 2 Absatz 10 Satz 1 zweiter Spiegelstrich erbracht werden. Die Angabe in Spalte J (VKS-Ist Tatsächliche Personalausstattung der differenzierten Einrichtung in VKS) entspricht der Summe der Werte in den Spalten F bis I. Die Angabe in Spalte F (Fachkräfte der Berufsgruppen nach PPP-RL in VKS) umfasst neben den Fachkräften der jeweiligen Berufsgruppe auch Personen in Ausbildung gemäß § 8 Absatz 2. Die Angabe in Spalte H (Anrechnung Fach- oder Hilfskräfte Nicht-PPP-RL-Berufsgruppen in VKS) umfasst den Umfang von Fach- oder Hilfskräften unter Berücksichtigung der Höchstgrenzen nach § 6 Absatz 5 Satz 6. In Spalte K (Weitere Fach- oder Hilfskräfte Nicht-PPP-RL-Berufsgruppen in VKS) kann bei Erreichen der Höchstgrenze der Umfang der weitere Fach- oder Hilfskräften angegeben werden. Bei der Anrechnung von Personal in den Spalten G bis I sind diese Anrechnungen in Tabelle A5.3 darzustellen.
Hinweis zur stationsäquivalenten Behandlung:
Für die stationsäquivalente Behandlung in den Behandlungsbereichen A9 und KJ9 sind vorläufig keine Minutenwerte festgelegt. Die diesbezügliche Personalausstattung wird bei der Ermittlung der Mindestanforderung an die Personalausstattung VKS-Mind (Spalte E) nicht berücksichtigt. Das bei der stationsäquivalenten Behandlung tatsächlich eingesetzte Personal ist pro Berufsgruppe in den Nachweisen getrennt von der tatsächlichen Personalausstattung nach § 6 auszuweisen. Der getrennte Ausweis der tatsächlichen Personalausstattung VKS-Ist erfolgt in Tabelle A5.1 unter Angabe der Pseudoschlüssel 297 für die stationsäquivalente Behandlung in der Erwachsenenpsychiatrie (29) und 307 für die stationsäquivalente Behandlung in der Kinder- und Jugendpsychiatrie (30) in Spalte C. In den Spalten E, G, L und M sind keine Angaben zu machen. Eine Anrechnung von Fachkräften anderer Berufsgruppen nach PPP-RL in VKS ist ausgeschlossen. Erfolgt eine Anrechnung von Fachkräften oder Hilfskräften aus Nicht-PPP-RL-Berufsgruppen (Spalte H) oder eine Anrechnung von Fachkräften ohne direktes Beschäftigungsverhältnis (Spalte I) sind diese Anrechnungen in Tabelle A5.3 darzustellen.</t>
  </si>
  <si>
    <t>V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</si>
</sst>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3"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4"/>
      <color theme="1"/>
      <name val="Calibri"/>
      <family val="2"/>
      <scheme val="minor"/>
    </font>
    <font>
      <b/>
      <sz val="24"/>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b/>
      <sz val="14"/>
      <color rgb="FFFF0000"/>
      <name val="Calibri"/>
      <family val="2"/>
      <scheme val="minor"/>
    </font>
    <font>
      <sz val="14"/>
      <color theme="0"/>
      <name val="Calibri"/>
      <family val="2"/>
      <scheme val="minor"/>
    </font>
    <font>
      <b/>
      <sz val="14"/>
      <color theme="1"/>
      <name val="Calibri"/>
      <family val="2"/>
      <scheme val="minor"/>
    </font>
    <font>
      <b/>
      <sz val="16"/>
      <color theme="1"/>
      <name val="Calibri"/>
      <family val="2"/>
      <scheme val="minor"/>
    </font>
    <font>
      <b/>
      <sz val="11"/>
      <color theme="0"/>
      <name val="Calibri"/>
      <family val="2"/>
      <scheme val="minor"/>
    </font>
    <font>
      <b/>
      <sz val="12"/>
      <color theme="0"/>
      <name val="Calibri"/>
      <family val="2"/>
      <scheme val="minor"/>
    </font>
    <font>
      <sz val="11"/>
      <color theme="0"/>
      <name val="Calibri"/>
      <family val="2"/>
      <scheme val="minor"/>
    </font>
    <font>
      <sz val="11"/>
      <color theme="0" tint="-4.9989318521683403E-2"/>
      <name val="Calibri"/>
      <family val="2"/>
      <scheme val="minor"/>
    </font>
    <font>
      <sz val="12"/>
      <color theme="0"/>
      <name val="Calibri"/>
      <family val="2"/>
      <scheme val="minor"/>
    </font>
    <font>
      <sz val="18"/>
      <color theme="1"/>
      <name val="Calibri"/>
      <family val="2"/>
      <scheme val="minor"/>
    </font>
    <font>
      <sz val="11"/>
      <color theme="0" tint="-0.249977111117893"/>
      <name val="Calibri"/>
      <family val="2"/>
      <scheme val="minor"/>
    </font>
    <font>
      <sz val="11"/>
      <color rgb="FFFF0000"/>
      <name val="Calibri"/>
      <family val="2"/>
      <scheme val="minor"/>
    </font>
    <font>
      <sz val="11"/>
      <color theme="1"/>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b/>
      <u/>
      <sz val="18"/>
      <name val="Calibri"/>
      <family val="2"/>
      <scheme val="minor"/>
    </font>
    <font>
      <sz val="18"/>
      <color rgb="FFFF0000"/>
      <name val="Calibri"/>
      <family val="2"/>
      <scheme val="minor"/>
    </font>
    <font>
      <sz val="18"/>
      <color theme="0" tint="-0.249977111117893"/>
      <name val="Calibri"/>
      <family val="2"/>
      <scheme val="minor"/>
    </font>
    <font>
      <b/>
      <u/>
      <sz val="18"/>
      <color theme="10"/>
      <name val="Calibri"/>
      <family val="2"/>
      <scheme val="minor"/>
    </font>
    <font>
      <sz val="18"/>
      <color theme="1" tint="0.34998626667073579"/>
      <name val="Calibri"/>
      <family val="2"/>
      <scheme val="minor"/>
    </font>
    <font>
      <b/>
      <sz val="18"/>
      <color theme="1"/>
      <name val="Calibri"/>
      <family val="2"/>
      <scheme val="minor"/>
    </font>
    <font>
      <sz val="13"/>
      <color theme="1"/>
      <name val="Calibri"/>
      <family val="2"/>
    </font>
    <font>
      <sz val="11"/>
      <name val="Calibri"/>
      <family val="2"/>
      <scheme val="minor"/>
    </font>
    <font>
      <sz val="11"/>
      <color theme="1"/>
      <name val="Arial"/>
      <family val="2"/>
    </font>
    <font>
      <b/>
      <sz val="9"/>
      <color indexed="81"/>
      <name val="Segoe UI"/>
      <family val="2"/>
    </font>
    <font>
      <u/>
      <sz val="11"/>
      <color theme="1"/>
      <name val="Calibri"/>
      <family val="2"/>
      <scheme val="minor"/>
    </font>
    <font>
      <b/>
      <sz val="11"/>
      <color theme="0" tint="-4.9989318521683403E-2"/>
      <name val="Calibri"/>
      <family val="2"/>
      <scheme val="minor"/>
    </font>
    <font>
      <b/>
      <sz val="11"/>
      <color theme="0"/>
      <name val="Calibri"/>
      <family val="2"/>
    </font>
    <font>
      <b/>
      <sz val="10"/>
      <color theme="0"/>
      <name val="Calibri"/>
      <family val="2"/>
      <scheme val="minor"/>
    </font>
    <font>
      <b/>
      <i/>
      <sz val="11"/>
      <color theme="1"/>
      <name val="Calibri"/>
      <family val="2"/>
      <scheme val="minor"/>
    </font>
    <font>
      <b/>
      <sz val="8"/>
      <name val="Calibri"/>
      <family val="2"/>
      <scheme val="minor"/>
    </font>
    <font>
      <sz val="8"/>
      <color theme="0" tint="-0.499984740745262"/>
      <name val="Calibri"/>
      <family val="2"/>
      <scheme val="minor"/>
    </font>
    <font>
      <sz val="9"/>
      <color theme="0" tint="-0.499984740745262"/>
      <name val="Calibri"/>
      <family val="2"/>
      <scheme val="minor"/>
    </font>
    <font>
      <sz val="11"/>
      <color theme="0" tint="-0.24994659260841701"/>
      <name val="Calibri"/>
      <family val="2"/>
      <scheme val="minor"/>
    </font>
    <font>
      <sz val="18"/>
      <color theme="0" tint="-0.24994659260841701"/>
      <name val="Calibri"/>
      <family val="2"/>
      <scheme val="minor"/>
    </font>
    <font>
      <b/>
      <u/>
      <sz val="16"/>
      <color theme="1"/>
      <name val="Calibri"/>
      <family val="2"/>
      <scheme val="minor"/>
    </font>
    <font>
      <sz val="12"/>
      <color theme="0" tint="-0.249977111117893"/>
      <name val="Calibri"/>
      <family val="2"/>
      <scheme val="minor"/>
    </font>
    <font>
      <b/>
      <u/>
      <sz val="16"/>
      <name val="Calibri"/>
      <family val="2"/>
      <scheme val="minor"/>
    </font>
    <font>
      <sz val="9"/>
      <color theme="0" tint="-0.34998626667073579"/>
      <name val="Calibri"/>
      <family val="2"/>
      <scheme val="minor"/>
    </font>
    <font>
      <sz val="11"/>
      <color rgb="FF000000"/>
      <name val="Calibri"/>
      <family val="2"/>
      <scheme val="minor"/>
    </font>
    <font>
      <sz val="18"/>
      <color rgb="FF000000"/>
      <name val="Calibri"/>
      <family val="2"/>
      <scheme val="minor"/>
    </font>
    <font>
      <sz val="11"/>
      <color rgb="FFBFBFBF"/>
      <name val="Calibri"/>
      <family val="2"/>
      <scheme val="minor"/>
    </font>
    <font>
      <sz val="18"/>
      <color rgb="FFBFBFBF"/>
      <name val="Calibri"/>
      <family val="2"/>
      <scheme val="minor"/>
    </font>
    <font>
      <sz val="8"/>
      <name val="Calibri"/>
      <family val="2"/>
      <scheme val="minor"/>
    </font>
    <font>
      <b/>
      <u/>
      <sz val="18"/>
      <color theme="1"/>
      <name val="Calibri"/>
      <family val="2"/>
      <scheme val="minor"/>
    </font>
    <font>
      <sz val="18"/>
      <color theme="0"/>
      <name val="Calibri"/>
      <family val="2"/>
      <scheme val="minor"/>
    </font>
    <font>
      <sz val="24"/>
      <color rgb="FF000000"/>
      <name val="Calibri"/>
      <family val="2"/>
      <scheme val="minor"/>
    </font>
    <font>
      <b/>
      <u/>
      <sz val="18"/>
      <color rgb="FF000000"/>
      <name val="Calibri"/>
      <family val="2"/>
      <scheme val="minor"/>
    </font>
    <font>
      <sz val="12"/>
      <color rgb="FF000000"/>
      <name val="Calibri"/>
      <family val="2"/>
      <scheme val="minor"/>
    </font>
    <font>
      <sz val="24"/>
      <color rgb="FFFF0000"/>
      <name val="Calibri"/>
      <family val="2"/>
      <scheme val="minor"/>
    </font>
    <font>
      <sz val="24"/>
      <color rgb="FFBFBFBF"/>
      <name val="Calibri"/>
      <family val="2"/>
      <scheme val="minor"/>
    </font>
    <font>
      <b/>
      <u/>
      <sz val="18"/>
      <color rgb="FFBFBFBF"/>
      <name val="Calibri"/>
      <family val="2"/>
      <scheme val="minor"/>
    </font>
    <font>
      <sz val="12"/>
      <color rgb="FFBFBFBF"/>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indexed="64"/>
      </patternFill>
    </fill>
    <fill>
      <patternFill patternType="solid">
        <fgColor theme="5" tint="0.59999389629810485"/>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1"/>
      </left>
      <right style="thin">
        <color theme="1"/>
      </right>
      <top style="thin">
        <color theme="1"/>
      </top>
      <bottom/>
      <diagonal/>
    </border>
  </borders>
  <cellStyleXfs count="3">
    <xf numFmtId="0" fontId="0" fillId="0" borderId="0"/>
    <xf numFmtId="0" fontId="8" fillId="0" borderId="0" applyNumberFormat="0" applyFill="0" applyBorder="0" applyAlignment="0" applyProtection="0"/>
    <xf numFmtId="9" fontId="21" fillId="0" borderId="0" applyFont="0" applyFill="0" applyBorder="0" applyAlignment="0" applyProtection="0"/>
  </cellStyleXfs>
  <cellXfs count="424">
    <xf numFmtId="0" fontId="0" fillId="0" borderId="0" xfId="0"/>
    <xf numFmtId="0" fontId="0" fillId="3" borderId="0" xfId="0" applyFill="1"/>
    <xf numFmtId="0" fontId="4"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1" fillId="3" borderId="0" xfId="0" applyFont="1" applyFill="1"/>
    <xf numFmtId="0" fontId="19" fillId="3" borderId="0" xfId="0" applyFont="1" applyFill="1"/>
    <xf numFmtId="0" fontId="1" fillId="0" borderId="0" xfId="0" applyFont="1"/>
    <xf numFmtId="0" fontId="0" fillId="5" borderId="16" xfId="0" applyFill="1" applyBorder="1"/>
    <xf numFmtId="0" fontId="0" fillId="0" borderId="16" xfId="0" applyBorder="1"/>
    <xf numFmtId="0" fontId="0" fillId="5" borderId="18" xfId="0" applyFill="1" applyBorder="1"/>
    <xf numFmtId="0" fontId="0" fillId="0" borderId="18" xfId="0" applyBorder="1"/>
    <xf numFmtId="0" fontId="13" fillId="6" borderId="0" xfId="0" applyFont="1" applyFill="1"/>
    <xf numFmtId="0" fontId="13" fillId="6" borderId="17" xfId="0" applyFont="1" applyFill="1" applyBorder="1"/>
    <xf numFmtId="0" fontId="0" fillId="5" borderId="19" xfId="0" applyFill="1" applyBorder="1"/>
    <xf numFmtId="0" fontId="0" fillId="0" borderId="19" xfId="0" applyBorder="1"/>
    <xf numFmtId="0" fontId="7" fillId="3" borderId="0" xfId="0" applyFont="1" applyFill="1" applyAlignment="1">
      <alignment horizontal="left" vertical="top"/>
    </xf>
    <xf numFmtId="0" fontId="0" fillId="3" borderId="7" xfId="0" applyFill="1" applyBorder="1"/>
    <xf numFmtId="0" fontId="0" fillId="3" borderId="8" xfId="0" applyFill="1" applyBorder="1"/>
    <xf numFmtId="49" fontId="0" fillId="3" borderId="0" xfId="0" applyNumberFormat="1" applyFill="1"/>
    <xf numFmtId="0" fontId="20" fillId="3" borderId="0" xfId="0" applyFont="1" applyFill="1"/>
    <xf numFmtId="1" fontId="0" fillId="0" borderId="0" xfId="0" applyNumberFormat="1"/>
    <xf numFmtId="49" fontId="2" fillId="3" borderId="0" xfId="0" applyNumberFormat="1" applyFont="1" applyFill="1" applyAlignment="1">
      <alignment horizontal="center" vertical="center"/>
    </xf>
    <xf numFmtId="0" fontId="22" fillId="3" borderId="0" xfId="0" applyFont="1" applyFill="1"/>
    <xf numFmtId="0" fontId="0" fillId="3" borderId="2" xfId="0" applyFill="1" applyBorder="1" applyAlignment="1">
      <alignment horizontal="center" vertical="center"/>
    </xf>
    <xf numFmtId="0" fontId="2" fillId="0" borderId="0" xfId="0" applyFont="1"/>
    <xf numFmtId="0" fontId="10" fillId="0" borderId="0" xfId="0" applyFont="1" applyAlignment="1">
      <alignment horizontal="left" vertical="top" wrapText="1"/>
    </xf>
    <xf numFmtId="0" fontId="12" fillId="2" borderId="0" xfId="0" applyFont="1" applyFill="1"/>
    <xf numFmtId="0" fontId="0" fillId="2" borderId="0" xfId="0" applyFill="1"/>
    <xf numFmtId="0" fontId="18" fillId="3" borderId="0" xfId="0" applyFont="1" applyFill="1" applyAlignment="1">
      <alignment horizontal="center" vertical="center"/>
    </xf>
    <xf numFmtId="0" fontId="23" fillId="2" borderId="2" xfId="0" applyFont="1" applyFill="1" applyBorder="1" applyAlignment="1">
      <alignment horizontal="left" vertical="center"/>
    </xf>
    <xf numFmtId="0" fontId="18" fillId="2" borderId="2" xfId="0" applyFont="1" applyFill="1" applyBorder="1"/>
    <xf numFmtId="0" fontId="24" fillId="2" borderId="2" xfId="0" applyFont="1" applyFill="1" applyBorder="1"/>
    <xf numFmtId="0" fontId="24" fillId="2" borderId="2" xfId="0" applyFont="1" applyFill="1" applyBorder="1" applyAlignment="1">
      <alignment horizontal="left"/>
    </xf>
    <xf numFmtId="0" fontId="25" fillId="2" borderId="3" xfId="1" applyFont="1" applyFill="1" applyBorder="1" applyAlignment="1" applyProtection="1"/>
    <xf numFmtId="0" fontId="26" fillId="3" borderId="0" xfId="0" applyFont="1" applyFill="1"/>
    <xf numFmtId="0" fontId="27" fillId="3" borderId="0" xfId="0" applyFont="1" applyFill="1"/>
    <xf numFmtId="0" fontId="18" fillId="3" borderId="0" xfId="0" applyFont="1" applyFill="1"/>
    <xf numFmtId="0" fontId="23" fillId="2" borderId="1" xfId="0" applyFont="1" applyFill="1" applyBorder="1" applyAlignment="1">
      <alignment horizontal="center" vertical="center"/>
    </xf>
    <xf numFmtId="0" fontId="29" fillId="3" borderId="0" xfId="0" applyFont="1" applyFill="1"/>
    <xf numFmtId="0" fontId="28" fillId="2" borderId="3" xfId="1" applyFont="1" applyFill="1" applyBorder="1" applyAlignment="1" applyProtection="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5" xfId="0" applyFill="1" applyBorder="1"/>
    <xf numFmtId="0" fontId="0" fillId="2" borderId="10" xfId="0" applyFill="1" applyBorder="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49" fontId="0" fillId="2" borderId="0" xfId="0" applyNumberFormat="1" applyFill="1"/>
    <xf numFmtId="0" fontId="9" fillId="2" borderId="0" xfId="0" applyFont="1" applyFill="1" applyAlignment="1">
      <alignment horizontal="center" vertical="center"/>
    </xf>
    <xf numFmtId="0" fontId="0" fillId="2" borderId="8" xfId="0" applyFill="1" applyBorder="1" applyAlignment="1">
      <alignment wrapText="1"/>
    </xf>
    <xf numFmtId="49" fontId="1" fillId="2" borderId="0" xfId="0" applyNumberFormat="1" applyFont="1" applyFill="1" applyAlignment="1">
      <alignment horizontal="left"/>
    </xf>
    <xf numFmtId="49" fontId="2" fillId="2" borderId="0" xfId="0" applyNumberFormat="1" applyFont="1" applyFill="1"/>
    <xf numFmtId="0" fontId="20" fillId="2" borderId="7" xfId="0" applyFont="1" applyFill="1" applyBorder="1" applyAlignment="1">
      <alignment horizontal="center" vertical="center"/>
    </xf>
    <xf numFmtId="0" fontId="0" fillId="2" borderId="9" xfId="0" applyFill="1" applyBorder="1"/>
    <xf numFmtId="0" fontId="0" fillId="2" borderId="11" xfId="0" applyFill="1" applyBorder="1"/>
    <xf numFmtId="0" fontId="10" fillId="2" borderId="0" xfId="0" applyFont="1" applyFill="1" applyAlignment="1">
      <alignment horizontal="left" vertical="top" wrapText="1"/>
    </xf>
    <xf numFmtId="0" fontId="1" fillId="2" borderId="5" xfId="0" applyFont="1" applyFill="1" applyBorder="1"/>
    <xf numFmtId="0" fontId="5" fillId="2" borderId="5" xfId="0" applyFont="1" applyFill="1" applyBorder="1" applyAlignment="1">
      <alignment horizontal="center" vertical="center"/>
    </xf>
    <xf numFmtId="0" fontId="1" fillId="2" borderId="10" xfId="0" applyFont="1" applyFill="1" applyBorder="1"/>
    <xf numFmtId="0" fontId="5" fillId="2" borderId="10" xfId="0" applyFont="1" applyFill="1" applyBorder="1" applyAlignment="1">
      <alignment horizontal="center" vertical="center"/>
    </xf>
    <xf numFmtId="49" fontId="0" fillId="4" borderId="1" xfId="0" applyNumberFormat="1" applyFill="1" applyBorder="1" applyAlignment="1" applyProtection="1">
      <alignment horizontal="center" vertical="center"/>
      <protection locked="0"/>
    </xf>
    <xf numFmtId="49" fontId="2" fillId="3" borderId="0" xfId="0" applyNumberFormat="1" applyFont="1" applyFill="1" applyAlignment="1">
      <alignment vertical="center"/>
    </xf>
    <xf numFmtId="0" fontId="2" fillId="3" borderId="0" xfId="0" applyFont="1" applyFill="1" applyAlignment="1">
      <alignment horizontal="center" vertical="center" wrapText="1"/>
    </xf>
    <xf numFmtId="0" fontId="9" fillId="2" borderId="7" xfId="0" applyFont="1" applyFill="1" applyBorder="1" applyAlignment="1">
      <alignment horizontal="center" vertical="center"/>
    </xf>
    <xf numFmtId="0" fontId="1" fillId="2" borderId="0" xfId="0" applyFont="1" applyFill="1" applyAlignment="1">
      <alignment horizontal="left"/>
    </xf>
    <xf numFmtId="0" fontId="7" fillId="2" borderId="0" xfId="0" applyFont="1" applyFill="1" applyAlignment="1">
      <alignment horizontal="left" vertical="center"/>
    </xf>
    <xf numFmtId="0" fontId="0" fillId="2" borderId="0" xfId="0" applyFill="1" applyAlignment="1">
      <alignment wrapText="1"/>
    </xf>
    <xf numFmtId="0" fontId="2" fillId="2" borderId="7" xfId="0" applyFont="1" applyFill="1" applyBorder="1"/>
    <xf numFmtId="0" fontId="2" fillId="2" borderId="0" xfId="0" applyFont="1" applyFill="1"/>
    <xf numFmtId="0" fontId="11" fillId="2" borderId="0" xfId="0" applyFont="1" applyFill="1"/>
    <xf numFmtId="0" fontId="6" fillId="2" borderId="7" xfId="0" applyFont="1" applyFill="1" applyBorder="1" applyAlignment="1">
      <alignment horizontal="center" vertical="center"/>
    </xf>
    <xf numFmtId="0" fontId="13" fillId="2" borderId="0" xfId="0" applyFont="1" applyFill="1" applyAlignment="1">
      <alignment horizontal="left" vertical="center"/>
    </xf>
    <xf numFmtId="0" fontId="17" fillId="2" borderId="0" xfId="0" applyFont="1" applyFill="1" applyAlignment="1">
      <alignment vertical="center" wrapText="1"/>
    </xf>
    <xf numFmtId="0" fontId="0" fillId="2" borderId="0" xfId="0" applyFill="1" applyAlignment="1">
      <alignment horizontal="left" vertical="center"/>
    </xf>
    <xf numFmtId="0" fontId="17" fillId="2" borderId="0" xfId="0" applyFont="1" applyFill="1" applyAlignment="1">
      <alignment horizontal="center" vertical="center"/>
    </xf>
    <xf numFmtId="0" fontId="1" fillId="2" borderId="4" xfId="0" applyFont="1" applyFill="1" applyBorder="1"/>
    <xf numFmtId="0" fontId="1" fillId="2" borderId="9" xfId="0" applyFont="1" applyFill="1" applyBorder="1"/>
    <xf numFmtId="0" fontId="1" fillId="3" borderId="0" xfId="0" applyFont="1" applyFill="1" applyAlignment="1">
      <alignment vertical="center"/>
    </xf>
    <xf numFmtId="0" fontId="30" fillId="2" borderId="2" xfId="0" applyFont="1" applyFill="1" applyBorder="1" applyAlignment="1">
      <alignment vertical="top" wrapText="1"/>
    </xf>
    <xf numFmtId="0" fontId="30" fillId="2" borderId="1" xfId="0" applyFont="1" applyFill="1" applyBorder="1" applyAlignment="1">
      <alignment horizontal="center" vertical="center" wrapText="1"/>
    </xf>
    <xf numFmtId="0" fontId="18" fillId="3" borderId="7" xfId="0" applyFont="1" applyFill="1" applyBorder="1"/>
    <xf numFmtId="0" fontId="4" fillId="3" borderId="7" xfId="0" applyFont="1" applyFill="1" applyBorder="1" applyAlignment="1">
      <alignment horizontal="center" vertical="center"/>
    </xf>
    <xf numFmtId="0" fontId="19" fillId="3" borderId="7" xfId="0" applyFont="1" applyFill="1" applyBorder="1"/>
    <xf numFmtId="49" fontId="0" fillId="4" borderId="12" xfId="0" applyNumberFormat="1" applyFill="1" applyBorder="1" applyAlignment="1" applyProtection="1">
      <alignment horizontal="center" vertical="center"/>
      <protection locked="0"/>
    </xf>
    <xf numFmtId="0" fontId="0" fillId="0" borderId="0" xfId="0" applyAlignment="1">
      <alignment vertical="top" wrapText="1"/>
    </xf>
    <xf numFmtId="0" fontId="0" fillId="0" borderId="4" xfId="0" applyBorder="1"/>
    <xf numFmtId="0" fontId="0" fillId="0" borderId="5" xfId="0" applyBorder="1"/>
    <xf numFmtId="0" fontId="0" fillId="0" borderId="7" xfId="0" applyBorder="1"/>
    <xf numFmtId="0" fontId="0" fillId="0" borderId="8" xfId="0" applyBorder="1"/>
    <xf numFmtId="0" fontId="0" fillId="0" borderId="8" xfId="0" applyBorder="1" applyAlignment="1">
      <alignment wrapText="1"/>
    </xf>
    <xf numFmtId="0" fontId="6" fillId="0" borderId="7" xfId="0" applyFont="1" applyBorder="1" applyAlignment="1">
      <alignment horizontal="center" vertical="center"/>
    </xf>
    <xf numFmtId="0" fontId="0" fillId="0" borderId="9" xfId="0" applyBorder="1"/>
    <xf numFmtId="0" fontId="0" fillId="0" borderId="10" xfId="0" applyBorder="1"/>
    <xf numFmtId="0" fontId="0" fillId="0" borderId="11" xfId="0" applyBorder="1"/>
    <xf numFmtId="0" fontId="1" fillId="2" borderId="5" xfId="0" applyFont="1" applyFill="1" applyBorder="1" applyAlignment="1">
      <alignment horizontal="right"/>
    </xf>
    <xf numFmtId="0" fontId="1" fillId="2" borderId="10" xfId="0" applyFont="1" applyFill="1" applyBorder="1" applyAlignment="1">
      <alignment horizontal="right"/>
    </xf>
    <xf numFmtId="0" fontId="2" fillId="2"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18" fillId="3" borderId="2" xfId="0" applyFont="1" applyFill="1" applyBorder="1" applyAlignment="1">
      <alignment vertical="center"/>
    </xf>
    <xf numFmtId="0" fontId="0" fillId="5" borderId="0" xfId="0" applyFill="1"/>
    <xf numFmtId="0" fontId="7" fillId="9" borderId="5" xfId="0" applyFont="1" applyFill="1" applyBorder="1" applyAlignment="1">
      <alignment horizontal="center" vertical="center"/>
    </xf>
    <xf numFmtId="0" fontId="7" fillId="9" borderId="10" xfId="0" applyFont="1" applyFill="1" applyBorder="1" applyAlignment="1">
      <alignment horizontal="center" vertical="center"/>
    </xf>
    <xf numFmtId="0" fontId="23" fillId="2" borderId="2" xfId="0" applyFont="1" applyFill="1" applyBorder="1" applyAlignment="1">
      <alignment horizontal="center" vertical="center"/>
    </xf>
    <xf numFmtId="0" fontId="30" fillId="2" borderId="2" xfId="0" applyFont="1" applyFill="1" applyBorder="1" applyAlignment="1">
      <alignment horizontal="left" vertical="center"/>
    </xf>
    <xf numFmtId="0" fontId="2" fillId="2" borderId="0" xfId="0" applyFont="1" applyFill="1" applyAlignment="1">
      <alignment vertical="center" wrapText="1"/>
    </xf>
    <xf numFmtId="0" fontId="24" fillId="2" borderId="2" xfId="0" applyFont="1" applyFill="1" applyBorder="1" applyAlignment="1">
      <alignment horizontal="center"/>
    </xf>
    <xf numFmtId="0" fontId="0" fillId="2" borderId="2" xfId="0" applyFill="1" applyBorder="1"/>
    <xf numFmtId="0" fontId="16" fillId="2" borderId="0" xfId="0" applyFont="1" applyFill="1" applyAlignment="1">
      <alignment horizontal="center" wrapText="1"/>
    </xf>
    <xf numFmtId="0" fontId="17" fillId="2" borderId="0" xfId="0" applyFont="1" applyFill="1" applyAlignment="1">
      <alignment horizontal="left" vertical="center"/>
    </xf>
    <xf numFmtId="0" fontId="17" fillId="2" borderId="0" xfId="0" applyFont="1" applyFill="1" applyAlignment="1">
      <alignment horizontal="left" vertical="center" wrapText="1"/>
    </xf>
    <xf numFmtId="49" fontId="3" fillId="2" borderId="0" xfId="0" applyNumberFormat="1" applyFont="1" applyFill="1"/>
    <xf numFmtId="0" fontId="10" fillId="2" borderId="0" xfId="0" applyFont="1" applyFill="1" applyAlignment="1">
      <alignment horizontal="left" vertical="top"/>
    </xf>
    <xf numFmtId="1" fontId="0" fillId="2" borderId="0" xfId="0" applyNumberFormat="1" applyFill="1"/>
    <xf numFmtId="0" fontId="31" fillId="2" borderId="5" xfId="0" applyFont="1" applyFill="1" applyBorder="1" applyAlignment="1">
      <alignment horizontal="center" vertical="center"/>
    </xf>
    <xf numFmtId="0" fontId="16" fillId="2" borderId="0" xfId="0" applyFont="1" applyFill="1" applyAlignment="1">
      <alignment vertical="top"/>
    </xf>
    <xf numFmtId="0" fontId="15" fillId="2" borderId="0" xfId="0" applyFont="1" applyFill="1" applyAlignment="1">
      <alignment vertical="center" wrapText="1"/>
    </xf>
    <xf numFmtId="0" fontId="2" fillId="2" borderId="0" xfId="0" applyFont="1" applyFill="1" applyAlignment="1">
      <alignment horizontal="center" vertical="center"/>
    </xf>
    <xf numFmtId="0" fontId="0" fillId="9" borderId="12" xfId="0" applyFill="1" applyBorder="1" applyAlignment="1">
      <alignment horizontal="center" vertical="center"/>
    </xf>
    <xf numFmtId="0" fontId="0" fillId="4" borderId="12" xfId="0" applyFill="1" applyBorder="1" applyAlignment="1">
      <alignment horizontal="center" vertical="center"/>
    </xf>
    <xf numFmtId="0" fontId="1" fillId="9" borderId="5" xfId="0" applyFont="1" applyFill="1" applyBorder="1" applyAlignment="1">
      <alignment horizontal="center" vertical="center"/>
    </xf>
    <xf numFmtId="0" fontId="1" fillId="9" borderId="10" xfId="0" applyFont="1" applyFill="1" applyBorder="1" applyAlignment="1">
      <alignment horizontal="center" vertical="center"/>
    </xf>
    <xf numFmtId="0" fontId="0" fillId="10" borderId="12" xfId="0" applyFill="1" applyBorder="1" applyAlignment="1">
      <alignment horizontal="center" vertical="center"/>
    </xf>
    <xf numFmtId="0" fontId="33" fillId="0" borderId="0" xfId="0" applyFont="1" applyAlignment="1">
      <alignment vertical="center"/>
    </xf>
    <xf numFmtId="0" fontId="0" fillId="2" borderId="3" xfId="0" applyFill="1" applyBorder="1"/>
    <xf numFmtId="0" fontId="0" fillId="3" borderId="0" xfId="0" applyFill="1" applyAlignment="1">
      <alignment vertical="center"/>
    </xf>
    <xf numFmtId="0" fontId="12"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left" vertical="center"/>
    </xf>
    <xf numFmtId="0" fontId="3" fillId="2" borderId="0" xfId="0" applyFont="1" applyFill="1" applyAlignment="1">
      <alignment horizontal="left" vertical="center" wrapText="1"/>
    </xf>
    <xf numFmtId="0" fontId="0" fillId="2" borderId="0" xfId="0" applyFill="1" applyAlignment="1">
      <alignment vertical="center" wrapText="1"/>
    </xf>
    <xf numFmtId="0" fontId="0" fillId="2" borderId="8" xfId="0" applyFill="1" applyBorder="1" applyAlignment="1">
      <alignment vertical="center" wrapText="1"/>
    </xf>
    <xf numFmtId="0" fontId="0" fillId="3" borderId="5" xfId="0" applyFill="1" applyBorder="1"/>
    <xf numFmtId="0" fontId="14" fillId="2" borderId="7" xfId="0" applyFont="1" applyFill="1" applyBorder="1" applyAlignment="1">
      <alignment horizontal="center" vertical="center"/>
    </xf>
    <xf numFmtId="49" fontId="13" fillId="7" borderId="13" xfId="0" applyNumberFormat="1" applyFont="1" applyFill="1" applyBorder="1" applyAlignment="1">
      <alignment horizontal="center" vertical="center" wrapText="1"/>
    </xf>
    <xf numFmtId="0" fontId="13" fillId="7" borderId="4" xfId="0" applyFont="1" applyFill="1" applyBorder="1" applyAlignment="1">
      <alignment horizontal="center" vertical="center" wrapText="1"/>
    </xf>
    <xf numFmtId="49" fontId="0" fillId="3" borderId="12" xfId="0" applyNumberFormat="1" applyFill="1" applyBorder="1" applyAlignment="1">
      <alignment horizontal="center"/>
    </xf>
    <xf numFmtId="49" fontId="0" fillId="10" borderId="1" xfId="0" applyNumberFormat="1" applyFill="1" applyBorder="1" applyProtection="1">
      <protection locked="0"/>
    </xf>
    <xf numFmtId="49" fontId="0" fillId="4" borderId="12" xfId="0" applyNumberFormat="1" applyFill="1" applyBorder="1" applyAlignment="1" applyProtection="1">
      <alignment vertical="center"/>
      <protection locked="0"/>
    </xf>
    <xf numFmtId="1" fontId="0" fillId="4" borderId="13" xfId="0" applyNumberFormat="1" applyFill="1" applyBorder="1" applyAlignment="1" applyProtection="1">
      <alignment horizontal="left"/>
      <protection locked="0"/>
    </xf>
    <xf numFmtId="49" fontId="0" fillId="4" borderId="14" xfId="0" applyNumberFormat="1" applyFill="1" applyBorder="1" applyAlignment="1" applyProtection="1">
      <alignment horizontal="left"/>
      <protection locked="0"/>
    </xf>
    <xf numFmtId="49" fontId="0" fillId="4" borderId="15" xfId="0" applyNumberFormat="1" applyFill="1" applyBorder="1" applyAlignment="1" applyProtection="1">
      <alignment horizontal="left"/>
      <protection locked="0"/>
    </xf>
    <xf numFmtId="49" fontId="0" fillId="4" borderId="13" xfId="0" applyNumberFormat="1" applyFill="1" applyBorder="1" applyAlignment="1" applyProtection="1">
      <alignment horizontal="left"/>
      <protection locked="0"/>
    </xf>
    <xf numFmtId="1" fontId="0" fillId="4" borderId="15" xfId="0" applyNumberFormat="1" applyFill="1" applyBorder="1" applyAlignment="1" applyProtection="1">
      <alignment horizontal="left"/>
      <protection locked="0"/>
    </xf>
    <xf numFmtId="0" fontId="0" fillId="4" borderId="12" xfId="0" applyFill="1" applyBorder="1" applyAlignment="1" applyProtection="1">
      <alignment vertical="center" wrapText="1"/>
      <protection locked="0"/>
    </xf>
    <xf numFmtId="0" fontId="0" fillId="10" borderId="12" xfId="0" applyFill="1" applyBorder="1" applyAlignment="1" applyProtection="1">
      <alignment vertical="center" wrapText="1"/>
      <protection locked="0"/>
    </xf>
    <xf numFmtId="49" fontId="1" fillId="2" borderId="1" xfId="0" applyNumberFormat="1" applyFont="1" applyFill="1" applyBorder="1" applyAlignment="1">
      <alignment vertical="center"/>
    </xf>
    <xf numFmtId="49" fontId="1" fillId="3" borderId="1" xfId="0" applyNumberFormat="1" applyFont="1" applyFill="1" applyBorder="1" applyAlignment="1">
      <alignment vertical="center"/>
    </xf>
    <xf numFmtId="0" fontId="0" fillId="3" borderId="2" xfId="0" applyFill="1" applyBorder="1"/>
    <xf numFmtId="49" fontId="13" fillId="7" borderId="1" xfId="0" applyNumberFormat="1" applyFont="1" applyFill="1" applyBorder="1" applyAlignment="1">
      <alignment horizontal="center" wrapText="1"/>
    </xf>
    <xf numFmtId="49" fontId="13" fillId="7" borderId="12" xfId="0" applyNumberFormat="1" applyFont="1" applyFill="1" applyBorder="1" applyAlignment="1">
      <alignment horizontal="center" wrapText="1"/>
    </xf>
    <xf numFmtId="0" fontId="0" fillId="11" borderId="1" xfId="0" applyFill="1" applyBorder="1" applyAlignment="1">
      <alignment vertical="center" wrapText="1"/>
    </xf>
    <xf numFmtId="0" fontId="0" fillId="11" borderId="9" xfId="0" applyFill="1" applyBorder="1" applyAlignment="1">
      <alignment horizontal="left" wrapText="1"/>
    </xf>
    <xf numFmtId="49" fontId="13" fillId="7" borderId="5" xfId="0" applyNumberFormat="1" applyFont="1" applyFill="1" applyBorder="1" applyAlignment="1">
      <alignment horizontal="center" vertical="center" wrapText="1"/>
    </xf>
    <xf numFmtId="0" fontId="13" fillId="7" borderId="13" xfId="0" applyFont="1" applyFill="1" applyBorder="1" applyAlignment="1">
      <alignment horizontal="center" vertical="center" wrapText="1"/>
    </xf>
    <xf numFmtId="1" fontId="0" fillId="4" borderId="1" xfId="0" applyNumberFormat="1" applyFill="1" applyBorder="1" applyAlignment="1" applyProtection="1">
      <alignment horizontal="center"/>
      <protection locked="0"/>
    </xf>
    <xf numFmtId="1" fontId="0" fillId="4" borderId="12" xfId="0" applyNumberFormat="1" applyFill="1" applyBorder="1" applyAlignment="1" applyProtection="1">
      <alignment horizontal="center"/>
      <protection locked="0"/>
    </xf>
    <xf numFmtId="49" fontId="36" fillId="7" borderId="7" xfId="0" applyNumberFormat="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0" fillId="10" borderId="1" xfId="0" applyFill="1" applyBorder="1" applyAlignment="1" applyProtection="1">
      <alignment vertical="center"/>
      <protection locked="0"/>
    </xf>
    <xf numFmtId="1" fontId="0" fillId="4" borderId="1" xfId="0" applyNumberFormat="1" applyFill="1" applyBorder="1" applyAlignment="1" applyProtection="1">
      <alignment horizontal="center" vertical="center"/>
      <protection locked="0"/>
    </xf>
    <xf numFmtId="1" fontId="0" fillId="4" borderId="15" xfId="0" applyNumberFormat="1" applyFill="1" applyBorder="1" applyProtection="1">
      <protection locked="0"/>
    </xf>
    <xf numFmtId="165" fontId="0" fillId="4" borderId="13" xfId="0" applyNumberFormat="1" applyFill="1" applyBorder="1" applyAlignment="1" applyProtection="1">
      <alignment horizontal="left"/>
      <protection locked="0"/>
    </xf>
    <xf numFmtId="0" fontId="0" fillId="11" borderId="1" xfId="0" applyFill="1" applyBorder="1" applyAlignment="1">
      <alignment vertical="center"/>
    </xf>
    <xf numFmtId="1" fontId="0" fillId="4" borderId="12" xfId="0" applyNumberFormat="1" applyFill="1" applyBorder="1" applyAlignment="1" applyProtection="1">
      <alignment horizontal="center" vertical="center"/>
      <protection locked="0"/>
    </xf>
    <xf numFmtId="49" fontId="13" fillId="7" borderId="4" xfId="0" applyNumberFormat="1"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1" fontId="0" fillId="4" borderId="9" xfId="0" applyNumberFormat="1" applyFill="1" applyBorder="1" applyAlignment="1" applyProtection="1">
      <alignment horizontal="center" vertical="center"/>
      <protection locked="0"/>
    </xf>
    <xf numFmtId="0" fontId="13" fillId="7" borderId="2"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7" fillId="4" borderId="20" xfId="0" applyFont="1" applyFill="1" applyBorder="1" applyAlignment="1" applyProtection="1">
      <alignment horizontal="left" vertical="center"/>
      <protection locked="0"/>
    </xf>
    <xf numFmtId="0" fontId="9" fillId="2" borderId="21" xfId="0" applyFont="1" applyFill="1" applyBorder="1" applyAlignment="1">
      <alignment horizontal="center" vertical="center"/>
    </xf>
    <xf numFmtId="0" fontId="0" fillId="2" borderId="22" xfId="0" applyFill="1" applyBorder="1"/>
    <xf numFmtId="0" fontId="0" fillId="2" borderId="23" xfId="0" applyFill="1" applyBorder="1"/>
    <xf numFmtId="0" fontId="14" fillId="2" borderId="0" xfId="0" applyFont="1" applyFill="1" applyAlignment="1">
      <alignment vertical="center"/>
    </xf>
    <xf numFmtId="0" fontId="0" fillId="2" borderId="7" xfId="0" applyFill="1" applyBorder="1" applyAlignment="1">
      <alignment vertical="top"/>
    </xf>
    <xf numFmtId="0" fontId="0" fillId="2" borderId="8" xfId="0" applyFill="1" applyBorder="1" applyAlignment="1">
      <alignment vertical="top"/>
    </xf>
    <xf numFmtId="0" fontId="0" fillId="3" borderId="0" xfId="0" applyFill="1" applyAlignment="1">
      <alignment vertical="top"/>
    </xf>
    <xf numFmtId="0" fontId="13" fillId="7" borderId="12" xfId="0" applyFont="1" applyFill="1" applyBorder="1" applyAlignment="1">
      <alignment horizontal="center" vertical="center"/>
    </xf>
    <xf numFmtId="0" fontId="0" fillId="0" borderId="0" xfId="0" applyAlignment="1">
      <alignment wrapText="1"/>
    </xf>
    <xf numFmtId="0" fontId="40" fillId="2" borderId="1" xfId="0" applyFont="1" applyFill="1" applyBorder="1" applyAlignment="1">
      <alignment horizontal="center" vertical="center"/>
    </xf>
    <xf numFmtId="0" fontId="41" fillId="2" borderId="6" xfId="0" applyFont="1" applyFill="1" applyBorder="1" applyAlignment="1">
      <alignment horizontal="center"/>
    </xf>
    <xf numFmtId="49" fontId="8" fillId="4" borderId="15" xfId="1" applyNumberFormat="1" applyFill="1" applyBorder="1" applyAlignment="1" applyProtection="1">
      <alignment horizontal="left"/>
      <protection locked="0"/>
    </xf>
    <xf numFmtId="0" fontId="0" fillId="4" borderId="12" xfId="0" applyFill="1" applyBorder="1" applyAlignment="1" applyProtection="1">
      <alignment horizontal="center" wrapText="1"/>
      <protection locked="0"/>
    </xf>
    <xf numFmtId="0" fontId="0" fillId="9" borderId="12" xfId="0" applyFill="1" applyBorder="1" applyAlignment="1">
      <alignment horizontal="center" vertical="top" wrapText="1"/>
    </xf>
    <xf numFmtId="2" fontId="0" fillId="4" borderId="15" xfId="0" applyNumberFormat="1" applyFill="1" applyBorder="1" applyAlignment="1" applyProtection="1">
      <alignment horizontal="center" vertical="center" wrapText="1"/>
      <protection locked="0"/>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 fillId="2" borderId="7" xfId="0" applyFont="1" applyFill="1" applyBorder="1" applyAlignment="1">
      <alignment horizontal="center"/>
    </xf>
    <xf numFmtId="0" fontId="1" fillId="2" borderId="0" xfId="0" applyFont="1" applyFill="1"/>
    <xf numFmtId="0" fontId="43" fillId="3" borderId="0" xfId="0" applyFont="1" applyFill="1"/>
    <xf numFmtId="0" fontId="44" fillId="3" borderId="0" xfId="0" applyFont="1" applyFill="1"/>
    <xf numFmtId="0" fontId="42" fillId="2" borderId="10" xfId="0" applyFont="1" applyFill="1" applyBorder="1" applyAlignment="1">
      <alignment horizontal="center"/>
    </xf>
    <xf numFmtId="0" fontId="45" fillId="2" borderId="2" xfId="1" applyFont="1" applyFill="1" applyBorder="1" applyAlignment="1" applyProtection="1">
      <alignment horizontal="center" vertical="center"/>
      <protection locked="0"/>
    </xf>
    <xf numFmtId="0" fontId="19" fillId="2" borderId="6" xfId="0" applyFont="1" applyFill="1" applyBorder="1"/>
    <xf numFmtId="0" fontId="19" fillId="2" borderId="8" xfId="0" applyFont="1" applyFill="1" applyBorder="1"/>
    <xf numFmtId="0" fontId="45" fillId="2" borderId="3" xfId="1" applyFont="1" applyFill="1" applyBorder="1" applyAlignment="1" applyProtection="1">
      <alignment horizontal="center" vertical="center"/>
      <protection locked="0"/>
    </xf>
    <xf numFmtId="0" fontId="45" fillId="2" borderId="2" xfId="1" applyFont="1" applyFill="1" applyBorder="1" applyAlignment="1" applyProtection="1">
      <alignment horizontal="center" vertical="center" wrapText="1"/>
      <protection locked="0"/>
    </xf>
    <xf numFmtId="1" fontId="19" fillId="3" borderId="0" xfId="0" applyNumberFormat="1" applyFont="1" applyFill="1"/>
    <xf numFmtId="1" fontId="0" fillId="4" borderId="4" xfId="0" applyNumberFormat="1" applyFill="1" applyBorder="1" applyAlignment="1" applyProtection="1">
      <alignment horizontal="center" vertical="center"/>
      <protection locked="0"/>
    </xf>
    <xf numFmtId="0" fontId="0" fillId="10" borderId="12" xfId="0" applyFill="1" applyBorder="1" applyAlignment="1" applyProtection="1">
      <alignment horizontal="left" vertical="center" wrapText="1"/>
      <protection locked="0"/>
    </xf>
    <xf numFmtId="0" fontId="0" fillId="0" borderId="10" xfId="0" applyBorder="1" applyAlignment="1">
      <alignment wrapText="1"/>
    </xf>
    <xf numFmtId="0" fontId="0" fillId="2" borderId="0" xfId="0" applyFill="1" applyAlignment="1">
      <alignment horizontal="left" wrapText="1"/>
    </xf>
    <xf numFmtId="0" fontId="4" fillId="2" borderId="2" xfId="0" applyFont="1" applyFill="1" applyBorder="1" applyAlignment="1">
      <alignment horizontal="center" vertical="center"/>
    </xf>
    <xf numFmtId="0" fontId="19" fillId="2" borderId="5" xfId="0" applyFont="1" applyFill="1" applyBorder="1"/>
    <xf numFmtId="0" fontId="19" fillId="2" borderId="0" xfId="0" applyFont="1" applyFill="1"/>
    <xf numFmtId="0" fontId="15" fillId="2" borderId="10" xfId="0" applyFont="1" applyFill="1" applyBorder="1"/>
    <xf numFmtId="0" fontId="19" fillId="0" borderId="0" xfId="0" applyFont="1"/>
    <xf numFmtId="0" fontId="19" fillId="0" borderId="10" xfId="0" applyFont="1" applyBorder="1"/>
    <xf numFmtId="0" fontId="19" fillId="0" borderId="11" xfId="0" applyFont="1" applyBorder="1"/>
    <xf numFmtId="0" fontId="20" fillId="0" borderId="9" xfId="0" applyFont="1" applyBorder="1" applyAlignment="1">
      <alignment horizontal="center" vertical="center"/>
    </xf>
    <xf numFmtId="0" fontId="0" fillId="4" borderId="12" xfId="0" applyFill="1" applyBorder="1" applyAlignment="1" applyProtection="1">
      <alignment horizontal="left"/>
      <protection locked="0"/>
    </xf>
    <xf numFmtId="2" fontId="0" fillId="4" borderId="12" xfId="0" applyNumberFormat="1" applyFill="1" applyBorder="1" applyProtection="1">
      <protection locked="0"/>
    </xf>
    <xf numFmtId="49" fontId="46" fillId="3" borderId="0" xfId="0" applyNumberFormat="1" applyFont="1" applyFill="1" applyAlignment="1">
      <alignment horizontal="center" vertical="center"/>
    </xf>
    <xf numFmtId="49" fontId="46" fillId="3" borderId="0" xfId="0" applyNumberFormat="1" applyFont="1" applyFill="1" applyAlignment="1">
      <alignment vertical="center"/>
    </xf>
    <xf numFmtId="49" fontId="15" fillId="2" borderId="10" xfId="0" applyNumberFormat="1" applyFont="1" applyFill="1" applyBorder="1" applyAlignment="1">
      <alignment horizontal="center" vertical="center"/>
    </xf>
    <xf numFmtId="49" fontId="15" fillId="2" borderId="10" xfId="0" applyNumberFormat="1" applyFont="1" applyFill="1" applyBorder="1" applyAlignment="1">
      <alignment vertical="center"/>
    </xf>
    <xf numFmtId="49" fontId="0" fillId="10" borderId="12" xfId="0" applyNumberFormat="1" applyFill="1" applyBorder="1" applyProtection="1">
      <protection locked="0"/>
    </xf>
    <xf numFmtId="0" fontId="47" fillId="2" borderId="3" xfId="1" applyFont="1" applyFill="1" applyBorder="1" applyAlignment="1" applyProtection="1">
      <alignment horizontal="center" vertical="center"/>
      <protection locked="0"/>
    </xf>
    <xf numFmtId="0" fontId="0" fillId="10" borderId="12" xfId="0" applyFill="1" applyBorder="1" applyAlignment="1" applyProtection="1">
      <alignment horizontal="left" wrapText="1"/>
      <protection locked="0"/>
    </xf>
    <xf numFmtId="0" fontId="0" fillId="10" borderId="12" xfId="0" applyFill="1" applyBorder="1" applyProtection="1">
      <protection locked="0"/>
    </xf>
    <xf numFmtId="49" fontId="0" fillId="4" borderId="12" xfId="0" applyNumberFormat="1" applyFill="1" applyBorder="1" applyProtection="1">
      <protection locked="0"/>
    </xf>
    <xf numFmtId="164" fontId="19" fillId="3" borderId="0" xfId="0" applyNumberFormat="1" applyFont="1" applyFill="1"/>
    <xf numFmtId="164" fontId="27" fillId="3" borderId="0" xfId="0" applyNumberFormat="1" applyFont="1" applyFill="1"/>
    <xf numFmtId="0" fontId="45" fillId="2" borderId="2" xfId="1" applyFont="1" applyFill="1" applyBorder="1" applyAlignment="1" applyProtection="1">
      <alignment horizontal="right" vertical="center"/>
      <protection locked="0"/>
    </xf>
    <xf numFmtId="0" fontId="0" fillId="0" borderId="10" xfId="0" applyBorder="1" applyAlignment="1">
      <alignment vertical="top" wrapText="1"/>
    </xf>
    <xf numFmtId="0" fontId="0" fillId="4" borderId="20" xfId="0" applyFill="1" applyBorder="1" applyAlignment="1" applyProtection="1">
      <alignment horizontal="left" vertical="center"/>
      <protection locked="0"/>
    </xf>
    <xf numFmtId="1" fontId="7" fillId="4" borderId="20" xfId="0" applyNumberFormat="1" applyFont="1" applyFill="1" applyBorder="1" applyAlignment="1">
      <alignment horizontal="left" vertical="center"/>
    </xf>
    <xf numFmtId="0" fontId="0" fillId="4" borderId="1" xfId="2" applyNumberFormat="1" applyFont="1" applyFill="1" applyBorder="1" applyAlignment="1" applyProtection="1">
      <alignment horizontal="center" vertical="center" wrapText="1"/>
      <protection locked="0"/>
    </xf>
    <xf numFmtId="0" fontId="0" fillId="10" borderId="20" xfId="0" applyFill="1" applyBorder="1" applyAlignment="1" applyProtection="1">
      <alignment horizontal="left" vertical="center"/>
      <protection locked="0"/>
    </xf>
    <xf numFmtId="0" fontId="45" fillId="2" borderId="2" xfId="1" applyFont="1" applyFill="1" applyBorder="1" applyAlignment="1" applyProtection="1">
      <alignment horizontal="center" vertical="center"/>
    </xf>
    <xf numFmtId="49" fontId="0" fillId="10" borderId="1" xfId="0" quotePrefix="1" applyNumberFormat="1" applyFill="1" applyBorder="1" applyAlignment="1" applyProtection="1">
      <alignment horizontal="left" vertical="top" wrapText="1"/>
      <protection locked="0"/>
    </xf>
    <xf numFmtId="1" fontId="0" fillId="4" borderId="9" xfId="0" applyNumberFormat="1" applyFill="1" applyBorder="1" applyAlignment="1" applyProtection="1">
      <alignment horizontal="left" vertical="top" wrapText="1"/>
      <protection locked="0"/>
    </xf>
    <xf numFmtId="0" fontId="32" fillId="2" borderId="0" xfId="0" applyFont="1" applyFill="1" applyProtection="1">
      <protection locked="0"/>
    </xf>
    <xf numFmtId="1" fontId="0" fillId="4" borderId="1" xfId="2" applyNumberFormat="1" applyFont="1" applyFill="1" applyBorder="1" applyAlignment="1" applyProtection="1">
      <alignment horizontal="center" vertical="center" wrapText="1"/>
      <protection locked="0"/>
    </xf>
    <xf numFmtId="0" fontId="0" fillId="12" borderId="12" xfId="0" applyFill="1" applyBorder="1" applyAlignment="1">
      <alignment horizontal="center" wrapText="1"/>
    </xf>
    <xf numFmtId="0" fontId="48" fillId="2" borderId="11" xfId="0" applyFont="1" applyFill="1" applyBorder="1" applyAlignment="1">
      <alignment horizontal="center"/>
    </xf>
    <xf numFmtId="49" fontId="0" fillId="4" borderId="12" xfId="0" applyNumberFormat="1" applyFill="1" applyBorder="1" applyAlignment="1" applyProtection="1">
      <alignment horizontal="left" vertical="center" wrapText="1"/>
      <protection locked="0"/>
    </xf>
    <xf numFmtId="0" fontId="20" fillId="2" borderId="7" xfId="0" applyFont="1" applyFill="1" applyBorder="1" applyAlignment="1">
      <alignment horizontal="center"/>
    </xf>
    <xf numFmtId="0" fontId="0" fillId="4" borderId="12" xfId="0" applyFill="1" applyBorder="1" applyAlignment="1" applyProtection="1">
      <alignment horizontal="center" vertical="center"/>
      <protection locked="0"/>
    </xf>
    <xf numFmtId="0" fontId="0" fillId="4" borderId="15" xfId="0" applyFill="1" applyBorder="1" applyAlignment="1" applyProtection="1">
      <alignment horizontal="center" vertical="center" wrapText="1"/>
      <protection locked="0"/>
    </xf>
    <xf numFmtId="0" fontId="0" fillId="4" borderId="12" xfId="0" applyFill="1" applyBorder="1" applyProtection="1">
      <protection locked="0"/>
    </xf>
    <xf numFmtId="0" fontId="0" fillId="4" borderId="12" xfId="0" applyFill="1" applyBorder="1" applyAlignment="1" applyProtection="1">
      <alignment horizontal="left" vertical="top" wrapText="1"/>
      <protection locked="0"/>
    </xf>
    <xf numFmtId="49" fontId="0" fillId="4" borderId="12" xfId="0" applyNumberFormat="1" applyFill="1" applyBorder="1" applyAlignment="1" applyProtection="1">
      <alignment horizontal="center"/>
      <protection locked="0"/>
    </xf>
    <xf numFmtId="0" fontId="0" fillId="0" borderId="0" xfId="0" applyAlignment="1" applyProtection="1">
      <alignment wrapText="1"/>
      <protection locked="0"/>
    </xf>
    <xf numFmtId="0" fontId="49" fillId="3" borderId="0" xfId="0" applyFont="1" applyFill="1"/>
    <xf numFmtId="0" fontId="50" fillId="3" borderId="0" xfId="0" applyFont="1" applyFill="1"/>
    <xf numFmtId="0" fontId="51" fillId="3" borderId="0" xfId="0" applyFont="1" applyFill="1"/>
    <xf numFmtId="0" fontId="52" fillId="3" borderId="0" xfId="0" applyFont="1" applyFill="1"/>
    <xf numFmtId="0" fontId="51" fillId="3" borderId="0" xfId="0" applyFont="1" applyFill="1" applyAlignment="1">
      <alignment wrapText="1"/>
    </xf>
    <xf numFmtId="49" fontId="49" fillId="3" borderId="0" xfId="0" applyNumberFormat="1" applyFont="1" applyFill="1"/>
    <xf numFmtId="0" fontId="54" fillId="3" borderId="7" xfId="1" applyFont="1" applyFill="1" applyBorder="1" applyAlignment="1" applyProtection="1"/>
    <xf numFmtId="0" fontId="2" fillId="3" borderId="7" xfId="0" applyFont="1" applyFill="1" applyBorder="1" applyAlignment="1">
      <alignment horizontal="center" vertical="center"/>
    </xf>
    <xf numFmtId="0" fontId="0" fillId="5" borderId="32" xfId="0" applyFill="1" applyBorder="1"/>
    <xf numFmtId="0" fontId="0" fillId="4" borderId="12" xfId="0" applyFill="1" applyBorder="1" applyAlignment="1" applyProtection="1">
      <alignment horizontal="center" vertical="top" wrapText="1"/>
      <protection locked="0"/>
    </xf>
    <xf numFmtId="1" fontId="0" fillId="4" borderId="9" xfId="0" applyNumberFormat="1" applyFill="1" applyBorder="1" applyAlignment="1" applyProtection="1">
      <alignment horizontal="center" vertical="top" wrapText="1"/>
      <protection locked="0"/>
    </xf>
    <xf numFmtId="0" fontId="15" fillId="3" borderId="0" xfId="0" applyFont="1" applyFill="1"/>
    <xf numFmtId="0" fontId="55" fillId="3" borderId="0" xfId="0" applyFont="1" applyFill="1"/>
    <xf numFmtId="0" fontId="15" fillId="3" borderId="7" xfId="0" applyFont="1" applyFill="1" applyBorder="1"/>
    <xf numFmtId="0" fontId="0" fillId="3" borderId="0" xfId="0" applyFill="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9" fillId="3" borderId="0" xfId="0" applyFont="1" applyFill="1" applyAlignment="1">
      <alignment horizontal="left" wrapText="1"/>
    </xf>
    <xf numFmtId="164" fontId="19" fillId="3" borderId="0" xfId="0" applyNumberFormat="1" applyFont="1" applyFill="1" applyAlignment="1">
      <alignment horizontal="left" wrapText="1"/>
    </xf>
    <xf numFmtId="0" fontId="19" fillId="3" borderId="0" xfId="0" applyFont="1" applyFill="1" applyAlignment="1">
      <alignment horizontal="right" wrapText="1"/>
    </xf>
    <xf numFmtId="0" fontId="15" fillId="12" borderId="12" xfId="0" applyFont="1" applyFill="1" applyBorder="1" applyAlignment="1">
      <alignment horizontal="center" vertical="center"/>
    </xf>
    <xf numFmtId="0" fontId="51" fillId="3" borderId="0" xfId="0" applyFont="1" applyFill="1" applyAlignment="1">
      <alignment horizontal="right" wrapText="1"/>
    </xf>
    <xf numFmtId="0" fontId="56" fillId="3" borderId="0" xfId="0" applyFont="1" applyFill="1" applyAlignment="1">
      <alignment horizontal="center" vertical="center"/>
    </xf>
    <xf numFmtId="0" fontId="57" fillId="3" borderId="7" xfId="1" applyFont="1" applyFill="1" applyBorder="1" applyAlignment="1" applyProtection="1"/>
    <xf numFmtId="0" fontId="56" fillId="3" borderId="7" xfId="0" applyFont="1" applyFill="1" applyBorder="1" applyAlignment="1">
      <alignment horizontal="center" vertical="center"/>
    </xf>
    <xf numFmtId="0" fontId="49" fillId="3" borderId="7" xfId="0" applyFont="1" applyFill="1" applyBorder="1"/>
    <xf numFmtId="0" fontId="58" fillId="3" borderId="7" xfId="0" applyFont="1" applyFill="1" applyBorder="1" applyAlignment="1">
      <alignment horizontal="center" vertical="center"/>
    </xf>
    <xf numFmtId="49" fontId="0" fillId="10" borderId="12" xfId="0" applyNumberFormat="1" applyFill="1" applyBorder="1" applyAlignment="1" applyProtection="1">
      <alignment horizontal="center" vertical="center"/>
      <protection locked="0"/>
    </xf>
    <xf numFmtId="49" fontId="0" fillId="0" borderId="0" xfId="0" applyNumberFormat="1"/>
    <xf numFmtId="0" fontId="0" fillId="0" borderId="0" xfId="0" applyAlignment="1" applyProtection="1">
      <alignment vertical="top" wrapText="1"/>
      <protection locked="0"/>
    </xf>
    <xf numFmtId="0" fontId="0" fillId="0" borderId="0" xfId="0" applyAlignment="1">
      <alignment horizontal="left" vertical="center" indent="1"/>
    </xf>
    <xf numFmtId="0" fontId="0" fillId="0" borderId="0" xfId="0" applyAlignment="1">
      <alignment horizontal="left" vertical="center"/>
    </xf>
    <xf numFmtId="2" fontId="0" fillId="4" borderId="9" xfId="0" applyNumberFormat="1" applyFill="1" applyBorder="1" applyAlignment="1" applyProtection="1">
      <alignment horizontal="center" vertical="top" wrapText="1"/>
      <protection locked="0"/>
    </xf>
    <xf numFmtId="0" fontId="32" fillId="3" borderId="0" xfId="0" applyFont="1" applyFill="1"/>
    <xf numFmtId="0" fontId="24" fillId="3" borderId="0" xfId="0" applyFont="1" applyFill="1"/>
    <xf numFmtId="0" fontId="0" fillId="0" borderId="6" xfId="0" applyBorder="1"/>
    <xf numFmtId="0" fontId="0" fillId="4" borderId="13" xfId="0" applyFill="1" applyBorder="1" applyAlignment="1">
      <alignment horizontal="center" vertical="center"/>
    </xf>
    <xf numFmtId="0" fontId="13" fillId="7" borderId="15" xfId="0" applyFont="1" applyFill="1" applyBorder="1" applyAlignment="1">
      <alignment horizontal="center" vertical="center" wrapText="1"/>
    </xf>
    <xf numFmtId="10" fontId="0" fillId="13" borderId="1" xfId="2" applyNumberFormat="1" applyFont="1" applyFill="1" applyBorder="1" applyAlignment="1" applyProtection="1">
      <alignment horizontal="center" vertical="center"/>
    </xf>
    <xf numFmtId="1" fontId="0" fillId="13" borderId="1" xfId="0" applyNumberFormat="1" applyFill="1" applyBorder="1" applyAlignment="1">
      <alignment horizontal="center" vertical="center"/>
    </xf>
    <xf numFmtId="0" fontId="15" fillId="2" borderId="0" xfId="0" applyFont="1" applyFill="1"/>
    <xf numFmtId="0" fontId="0" fillId="0" borderId="0" xfId="0" applyAlignment="1" applyProtection="1">
      <alignment horizontal="left" vertical="top" wrapText="1"/>
      <protection locked="0"/>
    </xf>
    <xf numFmtId="0" fontId="26" fillId="3" borderId="7" xfId="0" applyFont="1" applyFill="1" applyBorder="1"/>
    <xf numFmtId="0" fontId="59" fillId="3" borderId="0" xfId="0" applyFont="1" applyFill="1" applyAlignment="1">
      <alignment horizontal="center" vertical="center"/>
    </xf>
    <xf numFmtId="0" fontId="59" fillId="3" borderId="7" xfId="0" applyFont="1" applyFill="1" applyBorder="1" applyAlignment="1">
      <alignment horizontal="center" vertical="center"/>
    </xf>
    <xf numFmtId="0" fontId="20" fillId="3" borderId="7" xfId="0" applyFont="1" applyFill="1" applyBorder="1"/>
    <xf numFmtId="0" fontId="13" fillId="2" borderId="0" xfId="0" applyFont="1" applyFill="1" applyAlignment="1">
      <alignment horizontal="center" vertical="center"/>
    </xf>
    <xf numFmtId="0" fontId="12" fillId="2" borderId="2" xfId="0" applyFon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protection locked="0"/>
    </xf>
    <xf numFmtId="0" fontId="0" fillId="10" borderId="33" xfId="0" applyFill="1" applyBorder="1" applyAlignment="1">
      <alignment horizontal="center" vertical="center"/>
    </xf>
    <xf numFmtId="0" fontId="1" fillId="14" borderId="12" xfId="0" applyFont="1" applyFill="1" applyBorder="1" applyAlignment="1">
      <alignment horizontal="center" vertical="center"/>
    </xf>
    <xf numFmtId="0" fontId="18" fillId="2" borderId="3" xfId="0" applyFont="1" applyFill="1" applyBorder="1"/>
    <xf numFmtId="2" fontId="0" fillId="4" borderId="15" xfId="0" applyNumberFormat="1" applyFill="1" applyBorder="1" applyAlignment="1" applyProtection="1">
      <alignment horizontal="center" vertical="top" wrapText="1"/>
      <protection locked="0"/>
    </xf>
    <xf numFmtId="0" fontId="51" fillId="3" borderId="0" xfId="0" applyFont="1" applyFill="1" applyAlignment="1">
      <alignment horizontal="center" wrapText="1"/>
    </xf>
    <xf numFmtId="0" fontId="0" fillId="9" borderId="1" xfId="0" applyFill="1" applyBorder="1" applyAlignment="1">
      <alignment horizontal="center" vertical="center"/>
    </xf>
    <xf numFmtId="1" fontId="0" fillId="11" borderId="1" xfId="0" applyNumberFormat="1" applyFill="1" applyBorder="1" applyAlignment="1">
      <alignment horizontal="center" vertical="center"/>
    </xf>
    <xf numFmtId="1" fontId="0" fillId="11" borderId="12" xfId="0" applyNumberFormat="1" applyFill="1" applyBorder="1" applyAlignment="1">
      <alignment horizontal="center" vertical="center"/>
    </xf>
    <xf numFmtId="0" fontId="60" fillId="3" borderId="0" xfId="0" applyFont="1" applyFill="1" applyAlignment="1">
      <alignment horizontal="center" vertical="center"/>
    </xf>
    <xf numFmtId="0" fontId="51" fillId="3" borderId="0" xfId="0" applyFont="1" applyFill="1" applyAlignment="1">
      <alignment horizontal="right"/>
    </xf>
    <xf numFmtId="0" fontId="52" fillId="3" borderId="0" xfId="0" applyFont="1" applyFill="1" applyAlignment="1">
      <alignment horizontal="center"/>
    </xf>
    <xf numFmtId="0" fontId="51" fillId="3" borderId="0" xfId="0" applyFont="1" applyFill="1" applyAlignment="1">
      <alignment horizontal="center"/>
    </xf>
    <xf numFmtId="0" fontId="51" fillId="3" borderId="0" xfId="0" applyFont="1" applyFill="1" applyAlignment="1">
      <alignment horizontal="left" wrapText="1"/>
    </xf>
    <xf numFmtId="0" fontId="61" fillId="3" borderId="0" xfId="1" applyFont="1" applyFill="1" applyBorder="1" applyAlignment="1" applyProtection="1"/>
    <xf numFmtId="0" fontId="62" fillId="3" borderId="0" xfId="0" applyFont="1" applyFill="1" applyAlignment="1">
      <alignment horizontal="center" vertical="center"/>
    </xf>
    <xf numFmtId="0" fontId="60" fillId="2" borderId="3"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11" xfId="0" applyFont="1" applyFill="1" applyBorder="1" applyAlignment="1">
      <alignment horizontal="center" vertical="center"/>
    </xf>
    <xf numFmtId="0" fontId="51" fillId="2" borderId="6" xfId="0" applyFont="1" applyFill="1" applyBorder="1"/>
    <xf numFmtId="0" fontId="51" fillId="2" borderId="8" xfId="0" applyFont="1" applyFill="1" applyBorder="1"/>
    <xf numFmtId="0" fontId="51" fillId="2" borderId="14" xfId="0" applyFont="1" applyFill="1" applyBorder="1"/>
    <xf numFmtId="0" fontId="51" fillId="0" borderId="8" xfId="0" applyFont="1" applyBorder="1"/>
    <xf numFmtId="1" fontId="51" fillId="3" borderId="0" xfId="0" applyNumberFormat="1" applyFont="1" applyFill="1"/>
    <xf numFmtId="0" fontId="51" fillId="0" borderId="11" xfId="0" applyFont="1" applyBorder="1"/>
    <xf numFmtId="0" fontId="0" fillId="2" borderId="0" xfId="0" applyFill="1" applyAlignment="1">
      <alignment horizontal="left" wrapText="1"/>
    </xf>
    <xf numFmtId="0" fontId="32" fillId="2" borderId="0" xfId="0" applyFont="1" applyFill="1" applyAlignment="1">
      <alignment horizontal="left" wrapText="1"/>
    </xf>
    <xf numFmtId="0" fontId="32" fillId="0" borderId="0" xfId="0" applyFont="1" applyAlignment="1">
      <alignment horizontal="left" wrapText="1"/>
    </xf>
    <xf numFmtId="0" fontId="45" fillId="0" borderId="2" xfId="1" applyFont="1" applyFill="1" applyBorder="1" applyAlignment="1" applyProtection="1">
      <alignment horizontal="center" vertical="center"/>
      <protection locked="0"/>
    </xf>
    <xf numFmtId="0" fontId="0" fillId="2" borderId="0" xfId="0" applyFill="1" applyAlignment="1">
      <alignment vertical="top" wrapText="1"/>
    </xf>
    <xf numFmtId="0" fontId="0" fillId="0" borderId="0" xfId="0" applyAlignment="1">
      <alignment vertical="top" wrapText="1"/>
    </xf>
    <xf numFmtId="0" fontId="0" fillId="2" borderId="0" xfId="0" applyFill="1" applyAlignment="1">
      <alignment vertical="center" wrapText="1"/>
    </xf>
    <xf numFmtId="0" fontId="0" fillId="2" borderId="0" xfId="0" applyFill="1" applyAlignment="1">
      <alignment horizontal="left" vertical="top" wrapText="1"/>
    </xf>
    <xf numFmtId="1" fontId="0" fillId="10" borderId="13" xfId="0" applyNumberFormat="1" applyFill="1" applyBorder="1" applyAlignment="1" applyProtection="1">
      <alignment horizontal="left" vertical="top" wrapText="1"/>
      <protection locked="0"/>
    </xf>
    <xf numFmtId="1" fontId="0" fillId="10" borderId="14" xfId="0" applyNumberFormat="1" applyFill="1" applyBorder="1" applyAlignment="1" applyProtection="1">
      <alignment horizontal="left" vertical="top" wrapText="1"/>
      <protection locked="0"/>
    </xf>
    <xf numFmtId="1" fontId="0" fillId="10" borderId="15" xfId="0" applyNumberFormat="1" applyFill="1" applyBorder="1" applyAlignment="1" applyProtection="1">
      <alignment horizontal="left" vertical="top" wrapText="1"/>
      <protection locked="0"/>
    </xf>
    <xf numFmtId="0" fontId="0" fillId="0" borderId="8" xfId="0" applyBorder="1" applyAlignment="1">
      <alignment horizontal="left" vertical="top" wrapText="1"/>
    </xf>
    <xf numFmtId="0" fontId="45" fillId="2" borderId="2" xfId="1" quotePrefix="1" applyFont="1" applyFill="1" applyBorder="1" applyAlignment="1" applyProtection="1">
      <alignment horizontal="center" vertical="center"/>
      <protection locked="0"/>
    </xf>
    <xf numFmtId="0" fontId="45" fillId="2" borderId="3" xfId="1" quotePrefix="1" applyFont="1" applyFill="1" applyBorder="1" applyAlignment="1" applyProtection="1">
      <alignment horizontal="center" vertical="center"/>
      <protection locked="0"/>
    </xf>
    <xf numFmtId="0" fontId="0" fillId="0" borderId="0" xfId="0" applyAlignment="1">
      <alignment wrapText="1"/>
    </xf>
    <xf numFmtId="0" fontId="14" fillId="2" borderId="0" xfId="0" applyFont="1" applyFill="1" applyAlignment="1">
      <alignment horizontal="center" vertical="center"/>
    </xf>
    <xf numFmtId="0" fontId="0" fillId="0" borderId="0" xfId="0" applyAlignment="1">
      <alignment horizontal="left" vertical="top" wrapText="1"/>
    </xf>
    <xf numFmtId="0" fontId="0" fillId="0" borderId="0" xfId="0"/>
    <xf numFmtId="0" fontId="1" fillId="3" borderId="2" xfId="0" applyFont="1" applyFill="1" applyBorder="1" applyAlignment="1">
      <alignment horizontal="center" vertical="center"/>
    </xf>
    <xf numFmtId="0" fontId="1" fillId="0" borderId="2" xfId="0" applyFont="1" applyBorder="1" applyAlignment="1">
      <alignment horizontal="center" vertical="center"/>
    </xf>
    <xf numFmtId="0" fontId="13" fillId="2" borderId="10" xfId="0" applyFont="1" applyFill="1" applyBorder="1" applyAlignment="1">
      <alignment horizontal="center" vertical="center"/>
    </xf>
    <xf numFmtId="0" fontId="51" fillId="3" borderId="0" xfId="0" applyFont="1" applyFill="1" applyAlignment="1">
      <alignment wrapText="1"/>
    </xf>
    <xf numFmtId="0" fontId="51" fillId="3" borderId="0" xfId="0" applyFont="1" applyFill="1" applyAlignment="1">
      <alignment horizontal="center" wrapText="1"/>
    </xf>
    <xf numFmtId="1" fontId="0" fillId="4" borderId="12" xfId="0" applyNumberFormat="1" applyFill="1" applyBorder="1" applyAlignment="1" applyProtection="1">
      <alignment horizontal="center"/>
      <protection locked="0"/>
    </xf>
    <xf numFmtId="0" fontId="13" fillId="7" borderId="1" xfId="0" applyFont="1" applyFill="1" applyBorder="1" applyAlignment="1">
      <alignment horizontal="center"/>
    </xf>
    <xf numFmtId="0" fontId="13" fillId="7" borderId="3" xfId="0" applyFont="1" applyFill="1" applyBorder="1" applyAlignment="1">
      <alignment horizontal="center"/>
    </xf>
    <xf numFmtId="49" fontId="13" fillId="2" borderId="5" xfId="0" applyNumberFormat="1" applyFont="1" applyFill="1" applyBorder="1"/>
    <xf numFmtId="49" fontId="13" fillId="7" borderId="13" xfId="0" applyNumberFormat="1" applyFont="1" applyFill="1" applyBorder="1" applyAlignment="1">
      <alignment horizontal="center" vertical="center" wrapText="1"/>
    </xf>
    <xf numFmtId="0" fontId="0" fillId="0" borderId="15" xfId="0" applyBorder="1" applyAlignment="1">
      <alignment horizontal="center" vertical="center" wrapText="1"/>
    </xf>
    <xf numFmtId="49" fontId="13" fillId="7" borderId="12" xfId="0" applyNumberFormat="1" applyFont="1" applyFill="1" applyBorder="1" applyAlignment="1">
      <alignment horizontal="center" vertical="center"/>
    </xf>
    <xf numFmtId="0" fontId="13" fillId="7" borderId="12" xfId="0" applyFont="1" applyFill="1" applyBorder="1" applyAlignment="1">
      <alignment horizontal="center" wrapText="1"/>
    </xf>
    <xf numFmtId="0" fontId="18" fillId="3" borderId="2" xfId="0" applyFont="1" applyFill="1" applyBorder="1" applyAlignment="1">
      <alignment vertical="center"/>
    </xf>
    <xf numFmtId="0" fontId="12" fillId="2" borderId="0" xfId="0" applyFont="1" applyFill="1" applyAlignment="1">
      <alignment horizontal="left" vertical="top" wrapText="1"/>
    </xf>
    <xf numFmtId="0" fontId="38" fillId="2" borderId="10"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4" fillId="2" borderId="10" xfId="0" applyFont="1" applyFill="1" applyBorder="1" applyAlignment="1">
      <alignment horizontal="center" vertical="center"/>
    </xf>
    <xf numFmtId="49" fontId="13" fillId="7" borderId="12" xfId="0" applyNumberFormat="1" applyFont="1" applyFill="1" applyBorder="1" applyAlignment="1">
      <alignment horizontal="center" vertical="center" wrapText="1"/>
    </xf>
    <xf numFmtId="0" fontId="0" fillId="0" borderId="12" xfId="0" applyBorder="1" applyAlignment="1">
      <alignment vertical="center"/>
    </xf>
    <xf numFmtId="0" fontId="13" fillId="7" borderId="12" xfId="0" applyFont="1" applyFill="1" applyBorder="1" applyAlignment="1">
      <alignment horizontal="center" vertical="center" wrapText="1"/>
    </xf>
    <xf numFmtId="0" fontId="0" fillId="2" borderId="10" xfId="0" applyFill="1" applyBorder="1" applyAlignment="1">
      <alignment horizontal="left" vertical="top" wrapText="1"/>
    </xf>
    <xf numFmtId="0" fontId="0" fillId="10" borderId="1" xfId="0"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51" fillId="3" borderId="0" xfId="0" applyFont="1" applyFill="1"/>
    <xf numFmtId="49" fontId="13" fillId="7" borderId="4"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49" fontId="13" fillId="7" borderId="7" xfId="0" applyNumberFormat="1" applyFont="1" applyFill="1" applyBorder="1" applyAlignment="1">
      <alignment horizontal="center"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2" borderId="0" xfId="0" applyFill="1" applyAlignment="1">
      <alignment wrapText="1"/>
    </xf>
    <xf numFmtId="0" fontId="0" fillId="0" borderId="12" xfId="0" applyBorder="1"/>
    <xf numFmtId="49" fontId="13" fillId="7" borderId="12" xfId="0" applyNumberFormat="1" applyFont="1" applyFill="1" applyBorder="1" applyAlignment="1">
      <alignment horizontal="center" wrapText="1"/>
    </xf>
    <xf numFmtId="0" fontId="0" fillId="10" borderId="2" xfId="0" applyFill="1" applyBorder="1" applyAlignment="1" applyProtection="1">
      <alignment wrapText="1"/>
      <protection locked="0"/>
    </xf>
    <xf numFmtId="0" fontId="0" fillId="10" borderId="3" xfId="0" applyFill="1" applyBorder="1" applyAlignment="1" applyProtection="1">
      <alignment wrapText="1"/>
      <protection locked="0"/>
    </xf>
    <xf numFmtId="49" fontId="13" fillId="7" borderId="4" xfId="0" applyNumberFormat="1" applyFont="1" applyFill="1" applyBorder="1" applyAlignment="1">
      <alignment horizontal="center" wrapText="1"/>
    </xf>
    <xf numFmtId="0" fontId="0" fillId="0" borderId="5" xfId="0" applyBorder="1" applyAlignment="1">
      <alignment wrapText="1"/>
    </xf>
    <xf numFmtId="0" fontId="0" fillId="0" borderId="6" xfId="0" applyBorder="1" applyAlignment="1">
      <alignment wrapText="1"/>
    </xf>
    <xf numFmtId="49" fontId="13" fillId="7" borderId="7" xfId="0" applyNumberFormat="1" applyFont="1" applyFill="1" applyBorder="1" applyAlignment="1">
      <alignment horizontal="center"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3" fillId="7" borderId="1" xfId="0" applyFont="1" applyFill="1" applyBorder="1" applyAlignment="1">
      <alignment horizontal="center" wrapText="1"/>
    </xf>
    <xf numFmtId="0" fontId="0" fillId="0" borderId="2" xfId="0" applyBorder="1"/>
    <xf numFmtId="0" fontId="0" fillId="0" borderId="3" xfId="0" applyBorder="1"/>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9" borderId="1" xfId="0" applyFill="1" applyBorder="1" applyAlignment="1">
      <alignment horizontal="center" vertical="center"/>
    </xf>
    <xf numFmtId="0" fontId="0" fillId="9" borderId="3" xfId="0" applyFill="1" applyBorder="1" applyAlignment="1">
      <alignment horizontal="center" vertical="center"/>
    </xf>
    <xf numFmtId="0" fontId="0" fillId="10" borderId="1" xfId="0" applyFill="1" applyBorder="1" applyAlignment="1">
      <alignment horizontal="center" vertical="center"/>
    </xf>
    <xf numFmtId="0" fontId="0" fillId="10" borderId="3"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0" borderId="30" xfId="0" applyBorder="1" applyAlignment="1" applyProtection="1">
      <alignment wrapText="1"/>
      <protection locked="0"/>
    </xf>
    <xf numFmtId="0" fontId="0" fillId="0" borderId="0" xfId="0" applyAlignment="1" applyProtection="1">
      <alignment wrapText="1"/>
      <protection locked="0"/>
    </xf>
    <xf numFmtId="0" fontId="0" fillId="0" borderId="31" xfId="0" applyBorder="1" applyAlignment="1" applyProtection="1">
      <alignment wrapText="1"/>
      <protection locked="0"/>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0" fillId="0" borderId="29" xfId="0" applyBorder="1" applyAlignment="1" applyProtection="1">
      <alignment wrapText="1"/>
      <protection locked="0"/>
    </xf>
    <xf numFmtId="0" fontId="1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vertical="top"/>
    </xf>
  </cellXfs>
  <cellStyles count="3">
    <cellStyle name="Link" xfId="1" builtinId="8"/>
    <cellStyle name="Prozent" xfId="2" builtinId="5"/>
    <cellStyle name="Standard" xfId="0" builtinId="0" customBuiltin="1"/>
  </cellStyles>
  <dxfs count="216">
    <dxf>
      <fill>
        <patternFill>
          <fgColor indexed="64"/>
          <bgColor rgb="FFFFFFCC"/>
        </patternFill>
      </fill>
    </dxf>
    <dxf>
      <fill>
        <patternFill>
          <fgColor indexed="64"/>
          <bgColor rgb="FFFFFFCC"/>
        </patternFill>
      </fill>
    </dxf>
    <dxf>
      <fill>
        <patternFill>
          <fgColor indexed="64"/>
          <bgColor rgb="FFFFFFCC"/>
        </patternFill>
      </fill>
    </dxf>
    <dxf>
      <font>
        <color theme="0"/>
      </font>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ill>
        <patternFill>
          <bgColor rgb="FFFF0000"/>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5" tint="0.59996337778862885"/>
        </patternFill>
      </fill>
    </dxf>
    <dxf>
      <font>
        <color theme="0" tint="-0.24994659260841701"/>
      </font>
      <fill>
        <patternFill>
          <bgColor theme="0" tint="-0.24994659260841701"/>
        </patternFill>
      </fill>
    </dxf>
    <dxf>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fill>
        <patternFill>
          <bgColor theme="0" tint="-0.24994659260841701"/>
        </patternFill>
      </fill>
    </dxf>
    <dxf>
      <fill>
        <patternFill>
          <bgColor theme="0" tint="-0.24994659260841701"/>
        </patternFill>
      </fill>
    </dxf>
    <dxf>
      <font>
        <color theme="0"/>
      </font>
      <fill>
        <patternFill>
          <bgColor theme="0"/>
        </patternFill>
      </fill>
    </dxf>
    <dxf>
      <font>
        <b/>
        <i val="0"/>
        <color theme="0"/>
      </font>
      <fill>
        <patternFill>
          <bgColor rgb="FFFF0000"/>
        </patternFill>
      </fill>
      <border>
        <left style="thin">
          <color auto="1"/>
        </left>
        <top style="thin">
          <color auto="1"/>
        </top>
        <bottom style="thin">
          <color auto="1"/>
        </bottom>
        <vertical/>
        <horizontal/>
      </border>
    </dxf>
    <dxf>
      <fill>
        <patternFill>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fill>
        <patternFill>
          <bgColor rgb="FFFF0000"/>
        </patternFill>
      </fill>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tint="-0.24994659260841701"/>
      </font>
    </dxf>
    <dxf>
      <font>
        <color theme="0" tint="-0.24994659260841701"/>
      </font>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ill>
        <patternFill>
          <bgColor rgb="FFFFFFCC"/>
        </patternFill>
      </fill>
    </dxf>
    <dxf>
      <fill>
        <patternFill>
          <bgColor rgb="FFFF0000"/>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b/>
        <i val="0"/>
        <color theme="0"/>
      </font>
      <fill>
        <patternFill>
          <bgColor rgb="FFFF0000"/>
        </patternFill>
      </fill>
      <border>
        <left style="thin">
          <color auto="1"/>
        </left>
        <top style="thin">
          <color auto="1"/>
        </top>
        <bottom style="thin">
          <color auto="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30" formatCode="@"/>
    </dxf>
    <dxf>
      <numFmt numFmtId="30" formatCode="@"/>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bottom style="thin">
          <color theme="4" tint="0.39997558519241921"/>
        </bottom>
      </border>
    </dxf>
  </dxfs>
  <tableStyles count="0" defaultTableStyle="TableStyleMedium2" defaultPivotStyle="PivotStyleLight16"/>
  <colors>
    <mruColors>
      <color rgb="FFFFFFCC"/>
      <color rgb="FFBFBFBF"/>
      <color rgb="FFDDEBF7"/>
      <color rgb="FFFF0000"/>
      <color rgb="FF9933FF"/>
      <color rgb="FFC7575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inrichtungen" displayName="Einrichtungen" ref="A2:A5" totalsRowShown="0">
  <autoFilter ref="A2:A5" xr:uid="{00000000-0009-0000-0100-000004000000}"/>
  <tableColumns count="1">
    <tableColumn id="1" xr3:uid="{00000000-0010-0000-0000-000001000000}" name="Einrichtunge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BGIb" displayName="BGIb" ref="A53:A58" totalsRowShown="0">
  <autoFilter ref="A53:A58" xr:uid="{00000000-0009-0000-0100-00000D000000}"/>
  <tableColumns count="1">
    <tableColumn id="1" xr3:uid="{00000000-0010-0000-0900-000001000000}" name="BGIb"/>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C000000}" name="JN" displayName="JN" ref="C2:C4" totalsRowShown="0" dataDxfId="200">
  <autoFilter ref="C2:C4" xr:uid="{00000000-0009-0000-0100-000016000000}"/>
  <tableColumns count="1">
    <tableColumn id="1" xr3:uid="{00000000-0010-0000-0C00-000001000000}" name="JN" dataDxfId="19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JNP" displayName="JNP" ref="C7:C10" totalsRowShown="0">
  <autoFilter ref="C7:C10" xr:uid="{00000000-0009-0000-0100-000018000000}"/>
  <tableColumns count="1">
    <tableColumn id="1" xr3:uid="{00000000-0010-0000-0D00-000001000000}" name="JNP"/>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JBJ" displayName="JBJ" ref="C22:C24" totalsRowShown="0">
  <autoFilter ref="C22:C24" xr:uid="{00000000-0009-0000-0100-00001B000000}"/>
  <tableColumns count="1">
    <tableColumn id="1" xr3:uid="{00000000-0010-0000-0E00-000001000000}" name="JBJ"/>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F000000}" name="Modellvorhaben" displayName="Modellvorhaben" ref="M11:M15" totalsRowShown="0">
  <autoFilter ref="M11:M15" xr:uid="{00000000-0009-0000-0100-000001000000}"/>
  <tableColumns count="1">
    <tableColumn id="1" xr3:uid="{00000000-0010-0000-0F00-000001000000}" name="Modellvorhabe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0000000}" name="TND" displayName="TND" ref="C17:C19" totalsRowShown="0" dataDxfId="198">
  <autoFilter ref="C17:C19" xr:uid="{00000000-0009-0000-0100-000020000000}"/>
  <tableColumns count="1">
    <tableColumn id="1" xr3:uid="{00000000-0010-0000-1000-000001000000}" name="TND" dataDxfId="19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1000000}" name="BGIII" displayName="BGIII" ref="A43:A50" totalsRowShown="0" headerRowDxfId="196" dataDxfId="194" headerRowBorderDxfId="195" tableBorderDxfId="193" totalsRowBorderDxfId="192">
  <autoFilter ref="A43:A50" xr:uid="{00000000-0009-0000-0100-000021000000}"/>
  <tableColumns count="1">
    <tableColumn id="1" xr3:uid="{00000000-0010-0000-1100-000001000000}" name="BGIII" dataDxfId="19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eilgruppe" displayName="Teilgruppe" ref="K2:K31" totalsRowShown="0">
  <autoFilter ref="K2:K31" xr:uid="{00000000-0009-0000-0100-000022000000}"/>
  <tableColumns count="1">
    <tableColumn id="1" xr3:uid="{00000000-0010-0000-1200-000001000000}" name="Teilgrupp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3000000}" name="TeilgruppeKJP" displayName="TeilgruppeKJP" ref="K34:K64" totalsRowShown="0" headerRowDxfId="190" dataDxfId="188" headerRowBorderDxfId="189" tableBorderDxfId="187" totalsRowBorderDxfId="186">
  <autoFilter ref="K34:K64" xr:uid="{00000000-0009-0000-0100-000023000000}"/>
  <tableColumns count="1">
    <tableColumn id="1" xr3:uid="{00000000-0010-0000-1300-000001000000}" name="TeilgruppeKJP" dataDxfId="18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Psychiatrie" displayName="Psychiatrie" ref="E2:E22" totalsRowShown="0">
  <autoFilter ref="E2:E22" xr:uid="{00000000-0009-0000-0100-00001D000000}"/>
  <tableColumns count="1">
    <tableColumn id="1" xr3:uid="{00000000-0010-0000-1400-000001000000}" name="Psychiatri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Einrichtungen2" displayName="Einrichtungen2" ref="A13:A18" totalsRowShown="0" tableBorderDxfId="215">
  <autoFilter ref="A13:A18" xr:uid="{00000000-0009-0000-0100-000007000000}"/>
  <tableColumns count="1">
    <tableColumn id="1" xr3:uid="{00000000-0010-0000-0100-000001000000}" name="Einrichtungen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KJPsychiatrie" displayName="KJPsychiatrie" ref="G2:G9" totalsRowShown="0" headerRowDxfId="184" dataDxfId="182" headerRowBorderDxfId="183" tableBorderDxfId="181" totalsRowBorderDxfId="180">
  <autoFilter ref="G2:G9" xr:uid="{00000000-0009-0000-0100-00001F000000}"/>
  <tableColumns count="1">
    <tableColumn id="1" xr3:uid="{00000000-0010-0000-1500-000001000000}" name="KJPsychiatrie" dataDxfId="17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6000000}" name="Monat" displayName="Monat" ref="C27:C30" totalsRowShown="0" headerRowDxfId="178" headerRowBorderDxfId="177" tableBorderDxfId="176" totalsRowBorderDxfId="175">
  <autoFilter ref="C27:C30" xr:uid="{00000000-0009-0000-0100-000005000000}"/>
  <tableColumns count="1">
    <tableColumn id="1" xr3:uid="{00000000-0010-0000-1600-000001000000}" name="Monat"/>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Entfaellt" displayName="Entfaellt" ref="C13:C14" totalsRowShown="0">
  <autoFilter ref="C13:C14" xr:uid="{00000000-0009-0000-0100-000006000000}"/>
  <tableColumns count="1">
    <tableColumn id="1" xr3:uid="{00000000-0010-0000-1700-000001000000}" name="Entfaell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Psychiatrie23" displayName="Psychiatrie23" ref="E25:E39" totalsRowShown="0">
  <autoFilter ref="E25:E39" xr:uid="{00000000-0009-0000-0100-000008000000}"/>
  <tableColumns count="1">
    <tableColumn id="1" xr3:uid="{00000000-0010-0000-1800-000001000000}" name="Psychiatrie"/>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KJPsychiatrie23" displayName="KJPsychiatrie23" ref="G12:G18" totalsRowShown="0" headerRowDxfId="174" dataDxfId="172" headerRowBorderDxfId="173" tableBorderDxfId="171" totalsRowBorderDxfId="170">
  <autoFilter ref="G12:G18" xr:uid="{00000000-0009-0000-0100-000009000000}"/>
  <tableColumns count="1">
    <tableColumn id="1" xr3:uid="{00000000-0010-0000-1900-000001000000}" name="KJPsychiatrie" dataDxfId="169"/>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A000000}" name="Psychosomatik23" displayName="Psychosomatik23" ref="I9:I13" totalsRowShown="0" headerRowDxfId="168" dataDxfId="167" tableBorderDxfId="166">
  <autoFilter ref="I9:I13" xr:uid="{00000000-0009-0000-0100-000011000000}"/>
  <tableColumns count="1">
    <tableColumn id="1" xr3:uid="{00000000-0010-0000-1A00-000001000000}" name="Psychosomatik" dataDxfId="16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B000000}" name="BA" displayName="BA" ref="M25:M29" totalsRowShown="0">
  <autoFilter ref="M25:M29" xr:uid="{00000000-0009-0000-0100-00000C000000}"/>
  <tableColumns count="1">
    <tableColumn id="1" xr3:uid="{00000000-0010-0000-1B00-000001000000}" name="Behandlungsar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C000000}" name="OPS" displayName="OPS" ref="M46:M465" totalsRowShown="0">
  <autoFilter ref="M46:M465" xr:uid="{00000000-0009-0000-0100-000012000000}"/>
  <tableColumns count="1">
    <tableColumn id="1" xr3:uid="{00000000-0010-0000-1C00-000001000000}" name="Prozedur" dataDxfId="16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ProzedurTage" displayName="ProzedurTage" ref="M32:M43" totalsRowShown="0">
  <autoFilter ref="M32:M43" xr:uid="{00000000-0009-0000-0100-000014000000}"/>
  <tableColumns count="1">
    <tableColumn id="1" xr3:uid="{00000000-0010-0000-1D00-000001000000}" name="Prozedur Tage" dataDxfId="16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E000000}" name="Einrichtungen3" displayName="Einrichtungen3" ref="A8:A10" totalsRowShown="0" headerRowDxfId="162" headerRowBorderDxfId="161" tableBorderDxfId="160" totalsRowBorderDxfId="159">
  <autoFilter ref="A8:A10" xr:uid="{00000000-0009-0000-0100-000015000000}"/>
  <tableColumns count="1">
    <tableColumn id="1" xr3:uid="{00000000-0010-0000-1E00-000001000000}" name="Einrichtungen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Leer" displayName="Leer" ref="A21:A22" totalsRowShown="0">
  <autoFilter ref="A21:A22" xr:uid="{00000000-0009-0000-0100-00000B000000}"/>
  <tableColumns count="1">
    <tableColumn id="1" xr3:uid="{00000000-0010-0000-0200-000001000000}" name="Leer"/>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3C90BED-290F-4E56-8DD3-78E3FDB78B6E}" name="Stationstyp" displayName="Stationstyp" ref="A70:A76" totalsRowShown="0">
  <autoFilter ref="A70:A76" xr:uid="{C3C90BED-290F-4E56-8DD3-78E3FDB78B6E}"/>
  <tableColumns count="1">
    <tableColumn id="1" xr3:uid="{EB53F363-DA1E-4D9F-A98D-A3A20DEBC9E6}" name="Stationstyp"/>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10400B6-07BA-44B1-A1EB-3D8818FB2FB4}" name="Konzepttyp" displayName="Konzepttyp" ref="A79:A88" totalsRowShown="0">
  <autoFilter ref="A79:A88" xr:uid="{F10400B6-07BA-44B1-A1EB-3D8818FB2FB4}"/>
  <tableColumns count="1">
    <tableColumn id="1" xr3:uid="{CA7A4874-FFE5-408E-8EE2-12F4BA41FCCC}" name="Konzepttyp"/>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Anrechnungstatbestand" displayName="Anrechnungstatbestand" ref="M2:M5" totalsRowShown="0">
  <autoFilter ref="M2:M5" xr:uid="{00000000-0009-0000-0100-00000E000000}"/>
  <tableColumns count="1">
    <tableColumn id="1" xr3:uid="{00000000-0010-0000-0300-000001000000}" name="Anrechnungstatbestan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usnahmetatbestand" displayName="Ausnahmetatbestand" ref="M18:M21" totalsRowShown="0">
  <autoFilter ref="M18:M21" xr:uid="{00000000-0009-0000-0100-00000F000000}"/>
  <tableColumns count="1">
    <tableColumn id="1" xr3:uid="{00000000-0010-0000-0400-000001000000}" name="Ausnahmetatbestan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Psychosomatik" displayName="Psychosomatik" ref="I2:I6" totalsRowShown="0" headerRowDxfId="214" dataDxfId="213" tableBorderDxfId="212">
  <autoFilter ref="I2:I6" xr:uid="{00000000-0009-0000-0100-000013000000}"/>
  <tableColumns count="1">
    <tableColumn id="1" xr3:uid="{00000000-0010-0000-0500-000001000000}" name="Psychosomatik" dataDxfId="2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BGI" displayName="BGI" ref="A25:A30" totalsRowShown="0" headerRowDxfId="210" dataDxfId="208" headerRowBorderDxfId="209" tableBorderDxfId="207" totalsRowBorderDxfId="206">
  <autoFilter ref="A25:A30" xr:uid="{00000000-0009-0000-0100-000002000000}"/>
  <tableColumns count="1">
    <tableColumn id="1" xr3:uid="{00000000-0010-0000-0600-000001000000}" name="BGI" dataDxfId="20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BGII" displayName="BGII" ref="A34:A39" totalsRowShown="0" headerRowDxfId="204" dataDxfId="203" tableBorderDxfId="202">
  <autoFilter ref="A34:A39" xr:uid="{00000000-0009-0000-0100-000003000000}"/>
  <tableColumns count="1">
    <tableColumn id="1" xr3:uid="{00000000-0010-0000-0700-000001000000}" name="BGII" dataDxfId="20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BGIIb" displayName="BGIIb" ref="A61:A67" totalsRowShown="0">
  <autoFilter ref="A61:A67" xr:uid="{00000000-0009-0000-0100-00000A000000}"/>
  <tableColumns count="1">
    <tableColumn id="1" xr3:uid="{00000000-0010-0000-0800-000001000000}" name="BGIIb"/>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32"/>
  <sheetViews>
    <sheetView showGridLines="0" tabSelected="1" zoomScaleNormal="100" workbookViewId="0">
      <selection activeCell="N2" sqref="N2:Q2"/>
    </sheetView>
  </sheetViews>
  <sheetFormatPr baseColWidth="10" defaultColWidth="11.26953125" defaultRowHeight="14.5" x14ac:dyDescent="0.35"/>
  <cols>
    <col min="1" max="1" width="4.26953125" style="1" customWidth="1"/>
    <col min="2" max="17" width="11.26953125" style="1"/>
    <col min="18" max="18" width="11.26953125" style="1" customWidth="1"/>
    <col min="19" max="16384" width="11.26953125" style="1"/>
  </cols>
  <sheetData>
    <row r="1" spans="1:23" ht="15" customHeight="1" x14ac:dyDescent="0.35">
      <c r="A1" s="1" t="s">
        <v>117</v>
      </c>
    </row>
    <row r="2" spans="1:23" s="37" customFormat="1" ht="30" customHeight="1" x14ac:dyDescent="0.55000000000000004">
      <c r="A2" s="29"/>
      <c r="B2" s="186"/>
      <c r="C2" s="30" t="s">
        <v>125</v>
      </c>
      <c r="D2" s="31"/>
      <c r="E2" s="31"/>
      <c r="F2" s="32"/>
      <c r="G2" s="32"/>
      <c r="H2" s="31"/>
      <c r="I2" s="31"/>
      <c r="J2" s="33"/>
      <c r="K2" s="33"/>
      <c r="L2" s="33"/>
      <c r="M2" s="33"/>
      <c r="N2" s="327" t="s">
        <v>139</v>
      </c>
      <c r="O2" s="327"/>
      <c r="P2" s="327"/>
      <c r="Q2" s="327"/>
      <c r="R2" s="34"/>
      <c r="S2" s="35"/>
      <c r="T2" s="36"/>
      <c r="U2" s="35"/>
      <c r="V2" s="35"/>
      <c r="W2" s="35"/>
    </row>
    <row r="3" spans="1:23" ht="15" customHeight="1" x14ac:dyDescent="0.35">
      <c r="A3" s="2"/>
      <c r="B3" s="3"/>
      <c r="C3" s="4"/>
      <c r="D3" s="5"/>
      <c r="E3" s="5"/>
      <c r="F3" s="5"/>
    </row>
    <row r="4" spans="1:23" ht="15" customHeight="1" x14ac:dyDescent="0.35">
      <c r="B4" s="49"/>
      <c r="C4" s="47"/>
      <c r="D4" s="47"/>
      <c r="E4" s="47"/>
      <c r="F4" s="47"/>
      <c r="G4" s="47"/>
      <c r="H4" s="47"/>
      <c r="I4" s="47"/>
      <c r="J4" s="47"/>
      <c r="K4" s="47"/>
      <c r="L4" s="47"/>
      <c r="M4" s="47"/>
      <c r="N4" s="47"/>
      <c r="O4" s="47"/>
      <c r="P4" s="47"/>
      <c r="Q4" s="47"/>
      <c r="R4" s="187"/>
    </row>
    <row r="5" spans="1:23" s="130" customFormat="1" ht="26.25" customHeight="1" x14ac:dyDescent="0.35">
      <c r="B5" s="69"/>
      <c r="C5" s="131" t="s">
        <v>177</v>
      </c>
      <c r="D5" s="132"/>
      <c r="E5" s="132"/>
      <c r="F5" s="133"/>
      <c r="G5" s="71"/>
      <c r="H5" s="132"/>
      <c r="I5" s="132"/>
      <c r="J5" s="132"/>
      <c r="K5" s="132"/>
      <c r="L5" s="132"/>
      <c r="M5" s="54"/>
      <c r="N5" s="134"/>
      <c r="O5" s="135"/>
      <c r="P5" s="135"/>
      <c r="Q5" s="135"/>
      <c r="R5" s="136"/>
    </row>
    <row r="6" spans="1:23" ht="15" customHeight="1" x14ac:dyDescent="0.35">
      <c r="B6" s="73"/>
      <c r="C6" s="328" t="s">
        <v>1221</v>
      </c>
      <c r="D6" s="329"/>
      <c r="E6" s="329"/>
      <c r="F6" s="329"/>
      <c r="G6" s="329"/>
      <c r="H6" s="329"/>
      <c r="I6" s="329"/>
      <c r="J6" s="329"/>
      <c r="K6" s="329"/>
      <c r="L6" s="329"/>
      <c r="M6" s="329"/>
      <c r="N6" s="329"/>
      <c r="O6" s="329"/>
      <c r="P6" s="329"/>
      <c r="Q6" s="329"/>
      <c r="R6" s="55"/>
    </row>
    <row r="7" spans="1:23" ht="15" customHeight="1" x14ac:dyDescent="0.35">
      <c r="B7" s="73"/>
      <c r="C7" s="329"/>
      <c r="D7" s="329"/>
      <c r="E7" s="329"/>
      <c r="F7" s="329"/>
      <c r="G7" s="329"/>
      <c r="H7" s="329"/>
      <c r="I7" s="329"/>
      <c r="J7" s="329"/>
      <c r="K7" s="329"/>
      <c r="L7" s="329"/>
      <c r="M7" s="329"/>
      <c r="N7" s="329"/>
      <c r="O7" s="329"/>
      <c r="P7" s="329"/>
      <c r="Q7" s="329"/>
      <c r="R7" s="55"/>
    </row>
    <row r="8" spans="1:23" ht="15" customHeight="1" x14ac:dyDescent="0.35">
      <c r="B8" s="73"/>
      <c r="C8" s="329"/>
      <c r="D8" s="329"/>
      <c r="E8" s="329"/>
      <c r="F8" s="329"/>
      <c r="G8" s="329"/>
      <c r="H8" s="329"/>
      <c r="I8" s="329"/>
      <c r="J8" s="329"/>
      <c r="K8" s="329"/>
      <c r="L8" s="329"/>
      <c r="M8" s="329"/>
      <c r="N8" s="329"/>
      <c r="O8" s="329"/>
      <c r="P8" s="329"/>
      <c r="Q8" s="329"/>
      <c r="R8" s="55"/>
    </row>
    <row r="9" spans="1:23" ht="15" customHeight="1" x14ac:dyDescent="0.35">
      <c r="B9" s="73"/>
      <c r="C9" s="329"/>
      <c r="D9" s="329"/>
      <c r="E9" s="329"/>
      <c r="F9" s="329"/>
      <c r="G9" s="329"/>
      <c r="H9" s="329"/>
      <c r="I9" s="329"/>
      <c r="J9" s="329"/>
      <c r="K9" s="329"/>
      <c r="L9" s="329"/>
      <c r="M9" s="329"/>
      <c r="N9" s="329"/>
      <c r="O9" s="329"/>
      <c r="P9" s="329"/>
      <c r="Q9" s="329"/>
      <c r="R9" s="55"/>
    </row>
    <row r="10" spans="1:23" ht="15" customHeight="1" x14ac:dyDescent="0.35">
      <c r="B10" s="73"/>
      <c r="C10" s="329"/>
      <c r="D10" s="329"/>
      <c r="E10" s="329"/>
      <c r="F10" s="329"/>
      <c r="G10" s="329"/>
      <c r="H10" s="329"/>
      <c r="I10" s="329"/>
      <c r="J10" s="329"/>
      <c r="K10" s="329"/>
      <c r="L10" s="329"/>
      <c r="M10" s="329"/>
      <c r="N10" s="329"/>
      <c r="O10" s="329"/>
      <c r="P10" s="329"/>
      <c r="Q10" s="329"/>
      <c r="R10" s="55"/>
    </row>
    <row r="11" spans="1:23" ht="15" customHeight="1" x14ac:dyDescent="0.35">
      <c r="B11" s="73"/>
      <c r="C11" s="329"/>
      <c r="D11" s="329"/>
      <c r="E11" s="329"/>
      <c r="F11" s="329"/>
      <c r="G11" s="329"/>
      <c r="H11" s="329"/>
      <c r="I11" s="329"/>
      <c r="J11" s="329"/>
      <c r="K11" s="329"/>
      <c r="L11" s="329"/>
      <c r="M11" s="329"/>
      <c r="N11" s="329"/>
      <c r="O11" s="329"/>
      <c r="P11" s="329"/>
      <c r="Q11" s="329"/>
      <c r="R11" s="55"/>
    </row>
    <row r="12" spans="1:23" ht="15" customHeight="1" x14ac:dyDescent="0.35">
      <c r="B12" s="69"/>
      <c r="C12" s="331" t="s">
        <v>1226</v>
      </c>
      <c r="D12" s="331"/>
      <c r="E12" s="331"/>
      <c r="F12" s="331"/>
      <c r="G12" s="331"/>
      <c r="H12" s="331"/>
      <c r="I12" s="331"/>
      <c r="J12" s="331"/>
      <c r="K12" s="331"/>
      <c r="L12" s="331"/>
      <c r="M12" s="331"/>
      <c r="N12" s="331"/>
      <c r="O12" s="331"/>
      <c r="P12" s="331"/>
      <c r="Q12" s="331"/>
      <c r="R12" s="52"/>
    </row>
    <row r="13" spans="1:23" ht="15" customHeight="1" x14ac:dyDescent="0.35">
      <c r="B13" s="73"/>
      <c r="C13" s="331"/>
      <c r="D13" s="331"/>
      <c r="E13" s="331"/>
      <c r="F13" s="331"/>
      <c r="G13" s="331"/>
      <c r="H13" s="331"/>
      <c r="I13" s="331"/>
      <c r="J13" s="331"/>
      <c r="K13" s="331"/>
      <c r="L13" s="331"/>
      <c r="M13" s="331"/>
      <c r="N13" s="331"/>
      <c r="O13" s="331"/>
      <c r="P13" s="331"/>
      <c r="Q13" s="331"/>
      <c r="R13" s="52"/>
    </row>
    <row r="14" spans="1:23" ht="15" customHeight="1" x14ac:dyDescent="0.35">
      <c r="B14" s="73"/>
      <c r="C14" s="331"/>
      <c r="D14" s="331"/>
      <c r="E14" s="331"/>
      <c r="F14" s="331"/>
      <c r="G14" s="331"/>
      <c r="H14" s="331"/>
      <c r="I14" s="331"/>
      <c r="J14" s="331"/>
      <c r="K14" s="331"/>
      <c r="L14" s="331"/>
      <c r="M14" s="331"/>
      <c r="N14" s="331"/>
      <c r="O14" s="331"/>
      <c r="P14" s="331"/>
      <c r="Q14" s="331"/>
      <c r="R14" s="52"/>
    </row>
    <row r="15" spans="1:23" ht="15" customHeight="1" x14ac:dyDescent="0.35">
      <c r="B15" s="51"/>
      <c r="C15" s="28"/>
      <c r="D15" s="28"/>
      <c r="E15" s="28"/>
      <c r="F15" s="70"/>
      <c r="G15" s="74"/>
      <c r="H15" s="28"/>
      <c r="I15" s="28"/>
      <c r="J15" s="28"/>
      <c r="K15" s="28"/>
      <c r="L15" s="74"/>
      <c r="M15" s="61"/>
      <c r="N15" s="61"/>
      <c r="O15" s="61"/>
      <c r="P15" s="61"/>
      <c r="Q15" s="61"/>
      <c r="R15" s="52"/>
    </row>
    <row r="16" spans="1:23" ht="15" customHeight="1" x14ac:dyDescent="0.45">
      <c r="B16" s="69"/>
      <c r="C16" s="75" t="s">
        <v>12</v>
      </c>
      <c r="D16" s="28"/>
      <c r="E16" s="28"/>
      <c r="F16" s="70"/>
      <c r="G16" s="74"/>
      <c r="H16" s="28"/>
      <c r="I16" s="28"/>
      <c r="J16" s="28"/>
      <c r="K16" s="28"/>
      <c r="L16" s="74"/>
      <c r="M16" s="61"/>
      <c r="N16" s="61"/>
      <c r="O16" s="61"/>
      <c r="P16" s="61"/>
      <c r="Q16" s="61"/>
      <c r="R16" s="52"/>
    </row>
    <row r="17" spans="2:18" s="265" customFormat="1" ht="13.5" customHeight="1" x14ac:dyDescent="0.35">
      <c r="B17" s="266"/>
      <c r="C17" s="330" t="s">
        <v>1198</v>
      </c>
      <c r="D17" s="330"/>
      <c r="E17" s="330"/>
      <c r="F17" s="330"/>
      <c r="G17" s="330"/>
      <c r="H17" s="330"/>
      <c r="I17" s="330"/>
      <c r="J17" s="330"/>
      <c r="K17" s="330"/>
      <c r="L17" s="330"/>
      <c r="M17" s="330"/>
      <c r="N17" s="330"/>
      <c r="O17" s="330"/>
      <c r="P17" s="330"/>
      <c r="Q17" s="330"/>
      <c r="R17" s="267"/>
    </row>
    <row r="18" spans="2:18" s="183" customFormat="1" ht="13.5" customHeight="1" x14ac:dyDescent="0.35">
      <c r="B18" s="181"/>
      <c r="C18" s="330"/>
      <c r="D18" s="330"/>
      <c r="E18" s="330"/>
      <c r="F18" s="330"/>
      <c r="G18" s="330"/>
      <c r="H18" s="330"/>
      <c r="I18" s="330"/>
      <c r="J18" s="330"/>
      <c r="K18" s="330"/>
      <c r="L18" s="330"/>
      <c r="M18" s="330"/>
      <c r="N18" s="330"/>
      <c r="O18" s="330"/>
      <c r="P18" s="330"/>
      <c r="Q18" s="330"/>
      <c r="R18" s="182"/>
    </row>
    <row r="19" spans="2:18" ht="13.5" customHeight="1" x14ac:dyDescent="0.35">
      <c r="B19" s="51"/>
      <c r="C19" s="330"/>
      <c r="D19" s="330"/>
      <c r="E19" s="330"/>
      <c r="F19" s="330"/>
      <c r="G19" s="330"/>
      <c r="H19" s="330"/>
      <c r="I19" s="330"/>
      <c r="J19" s="330"/>
      <c r="K19" s="330"/>
      <c r="L19" s="330"/>
      <c r="M19" s="330"/>
      <c r="N19" s="330"/>
      <c r="O19" s="330"/>
      <c r="P19" s="330"/>
      <c r="Q19" s="330"/>
      <c r="R19" s="52"/>
    </row>
    <row r="20" spans="2:18" ht="13.5" customHeight="1" x14ac:dyDescent="0.35">
      <c r="B20" s="76"/>
      <c r="C20" s="330"/>
      <c r="D20" s="330"/>
      <c r="E20" s="330"/>
      <c r="F20" s="330"/>
      <c r="G20" s="330"/>
      <c r="H20" s="330"/>
      <c r="I20" s="330"/>
      <c r="J20" s="330"/>
      <c r="K20" s="330"/>
      <c r="L20" s="330"/>
      <c r="M20" s="330"/>
      <c r="N20" s="330"/>
      <c r="O20" s="330"/>
      <c r="P20" s="330"/>
      <c r="Q20" s="330"/>
      <c r="R20" s="52"/>
    </row>
    <row r="21" spans="2:18" ht="13.5" customHeight="1" x14ac:dyDescent="0.35">
      <c r="B21" s="76"/>
      <c r="C21" s="330"/>
      <c r="D21" s="330"/>
      <c r="E21" s="330"/>
      <c r="F21" s="330"/>
      <c r="G21" s="330"/>
      <c r="H21" s="330"/>
      <c r="I21" s="330"/>
      <c r="J21" s="330"/>
      <c r="K21" s="330"/>
      <c r="L21" s="330"/>
      <c r="M21" s="330"/>
      <c r="N21" s="330"/>
      <c r="O21" s="330"/>
      <c r="P21" s="330"/>
      <c r="Q21" s="330"/>
      <c r="R21" s="52"/>
    </row>
    <row r="22" spans="2:18" ht="13.5" customHeight="1" x14ac:dyDescent="0.35">
      <c r="B22" s="76"/>
      <c r="C22" s="330"/>
      <c r="D22" s="330"/>
      <c r="E22" s="330"/>
      <c r="F22" s="330"/>
      <c r="G22" s="330"/>
      <c r="H22" s="330"/>
      <c r="I22" s="330"/>
      <c r="J22" s="330"/>
      <c r="K22" s="330"/>
      <c r="L22" s="330"/>
      <c r="M22" s="330"/>
      <c r="N22" s="330"/>
      <c r="O22" s="330"/>
      <c r="P22" s="330"/>
      <c r="Q22" s="330"/>
      <c r="R22" s="52"/>
    </row>
    <row r="23" spans="2:18" ht="13.5" customHeight="1" x14ac:dyDescent="0.35">
      <c r="B23" s="76"/>
      <c r="C23" s="330"/>
      <c r="D23" s="330"/>
      <c r="E23" s="330"/>
      <c r="F23" s="330"/>
      <c r="G23" s="330"/>
      <c r="H23" s="330"/>
      <c r="I23" s="330"/>
      <c r="J23" s="330"/>
      <c r="K23" s="330"/>
      <c r="L23" s="330"/>
      <c r="M23" s="330"/>
      <c r="N23" s="330"/>
      <c r="O23" s="330"/>
      <c r="P23" s="330"/>
      <c r="Q23" s="330"/>
      <c r="R23" s="52"/>
    </row>
    <row r="24" spans="2:18" ht="13.5" customHeight="1" x14ac:dyDescent="0.35">
      <c r="B24" s="177" t="s">
        <v>17</v>
      </c>
      <c r="C24" s="178" t="s">
        <v>238</v>
      </c>
      <c r="D24" s="178"/>
      <c r="E24" s="178"/>
      <c r="F24" s="178"/>
      <c r="G24" s="178"/>
      <c r="H24" s="178"/>
      <c r="I24" s="178"/>
      <c r="J24" s="179"/>
      <c r="K24" s="28"/>
      <c r="L24" s="28"/>
      <c r="M24" s="28"/>
      <c r="N24" s="28"/>
      <c r="O24" s="28"/>
      <c r="P24" s="28"/>
      <c r="Q24" s="28"/>
      <c r="R24" s="52"/>
    </row>
    <row r="25" spans="2:18" ht="15" customHeight="1" x14ac:dyDescent="0.35">
      <c r="B25" s="51"/>
      <c r="C25" s="28"/>
      <c r="D25" s="28"/>
      <c r="E25" s="28"/>
      <c r="F25" s="28"/>
      <c r="G25" s="28"/>
      <c r="H25" s="28"/>
      <c r="I25" s="28"/>
      <c r="J25" s="28"/>
      <c r="K25" s="28"/>
      <c r="L25" s="28"/>
      <c r="M25" s="28"/>
      <c r="N25" s="28"/>
      <c r="O25" s="28"/>
      <c r="P25" s="28"/>
      <c r="Q25" s="28"/>
      <c r="R25" s="52"/>
    </row>
    <row r="26" spans="2:18" ht="15" customHeight="1" x14ac:dyDescent="0.45">
      <c r="B26" s="69"/>
      <c r="C26" s="75" t="s">
        <v>126</v>
      </c>
      <c r="D26" s="28"/>
      <c r="E26" s="28"/>
      <c r="F26" s="28"/>
      <c r="G26" s="28"/>
      <c r="H26" s="28"/>
      <c r="I26" s="28"/>
      <c r="J26" s="28"/>
      <c r="K26" s="28"/>
      <c r="L26" s="28"/>
      <c r="M26" s="28"/>
      <c r="N26" s="28"/>
      <c r="O26" s="28"/>
      <c r="P26" s="28"/>
      <c r="Q26" s="28"/>
      <c r="R26" s="52"/>
    </row>
    <row r="27" spans="2:18" ht="15" customHeight="1" x14ac:dyDescent="0.35">
      <c r="B27" s="51"/>
      <c r="C27" s="325" t="s">
        <v>1219</v>
      </c>
      <c r="D27" s="325"/>
      <c r="E27" s="325"/>
      <c r="F27" s="325"/>
      <c r="G27" s="325"/>
      <c r="H27" s="325"/>
      <c r="I27" s="325"/>
      <c r="J27" s="325"/>
      <c r="K27" s="325"/>
      <c r="L27" s="325"/>
      <c r="M27" s="325"/>
      <c r="N27" s="325"/>
      <c r="O27" s="325"/>
      <c r="P27" s="325"/>
      <c r="Q27" s="325"/>
      <c r="R27" s="52"/>
    </row>
    <row r="28" spans="2:18" ht="15" customHeight="1" x14ac:dyDescent="0.35">
      <c r="B28" s="51"/>
      <c r="C28" s="325"/>
      <c r="D28" s="325"/>
      <c r="E28" s="325"/>
      <c r="F28" s="325"/>
      <c r="G28" s="325"/>
      <c r="H28" s="325"/>
      <c r="I28" s="325"/>
      <c r="J28" s="325"/>
      <c r="K28" s="325"/>
      <c r="L28" s="325"/>
      <c r="M28" s="325"/>
      <c r="N28" s="325"/>
      <c r="O28" s="325"/>
      <c r="P28" s="325"/>
      <c r="Q28" s="325"/>
      <c r="R28" s="52"/>
    </row>
    <row r="29" spans="2:18" x14ac:dyDescent="0.35">
      <c r="B29" s="51"/>
      <c r="C29" s="326"/>
      <c r="D29" s="326"/>
      <c r="E29" s="326"/>
      <c r="F29" s="326"/>
      <c r="G29" s="326"/>
      <c r="H29" s="326"/>
      <c r="I29" s="326"/>
      <c r="J29" s="326"/>
      <c r="K29" s="326"/>
      <c r="L29" s="326"/>
      <c r="M29" s="326"/>
      <c r="N29" s="326"/>
      <c r="O29" s="326"/>
      <c r="P29" s="326"/>
      <c r="Q29" s="326"/>
      <c r="R29" s="52"/>
    </row>
    <row r="30" spans="2:18" ht="15" customHeight="1" x14ac:dyDescent="0.35">
      <c r="B30" s="51"/>
      <c r="C30" s="324" t="s">
        <v>360</v>
      </c>
      <c r="D30" s="324"/>
      <c r="E30" s="324"/>
      <c r="F30" s="324"/>
      <c r="G30" s="324"/>
      <c r="H30" s="324"/>
      <c r="I30" s="324"/>
      <c r="J30" s="324"/>
      <c r="K30" s="324"/>
      <c r="L30" s="324"/>
      <c r="M30" s="324"/>
      <c r="N30" s="324"/>
      <c r="O30" s="324"/>
      <c r="P30" s="324"/>
      <c r="Q30" s="324"/>
      <c r="R30" s="52"/>
    </row>
    <row r="31" spans="2:18" ht="15" customHeight="1" x14ac:dyDescent="0.35">
      <c r="B31" s="51"/>
      <c r="C31" s="28" t="s">
        <v>127</v>
      </c>
      <c r="D31" s="28"/>
      <c r="E31" s="28"/>
      <c r="F31" s="28"/>
      <c r="G31" s="28"/>
      <c r="H31" s="28"/>
      <c r="I31" s="28"/>
      <c r="J31" s="28"/>
      <c r="K31" s="28"/>
      <c r="L31" s="28"/>
      <c r="M31" s="28"/>
      <c r="N31" s="28"/>
      <c r="O31" s="28"/>
      <c r="P31" s="28"/>
      <c r="Q31" s="28"/>
      <c r="R31" s="52"/>
    </row>
    <row r="32" spans="2:18" ht="15" customHeight="1" x14ac:dyDescent="0.35">
      <c r="B32" s="59"/>
      <c r="C32" s="48"/>
      <c r="D32" s="48"/>
      <c r="E32" s="48"/>
      <c r="F32" s="48"/>
      <c r="G32" s="48"/>
      <c r="H32" s="48"/>
      <c r="I32" s="48"/>
      <c r="J32" s="48"/>
      <c r="K32" s="48"/>
      <c r="L32" s="48"/>
      <c r="M32" s="48"/>
      <c r="N32" s="48"/>
      <c r="O32" s="48"/>
      <c r="P32" s="48"/>
      <c r="Q32" s="48"/>
      <c r="R32" s="242" t="s">
        <v>1231</v>
      </c>
    </row>
  </sheetData>
  <sheetProtection algorithmName="SHA-512" hashValue="2Ty9xsMII0e9YgUZ9l4ZC2/Qa0tC39p/BhBWAtgy5pxyySm0FNX4SDrUl0+uai9aGKBHd+tdwhSP4c+sKTLqPw==" saltValue="/xBY5IOLW1bni1o8IhQ7+g==" spinCount="100000" sheet="1" objects="1" scenarios="1" selectLockedCells="1" autoFilter="0"/>
  <mergeCells count="6">
    <mergeCell ref="C30:Q30"/>
    <mergeCell ref="C27:Q29"/>
    <mergeCell ref="N2:Q2"/>
    <mergeCell ref="C6:Q11"/>
    <mergeCell ref="C17:Q23"/>
    <mergeCell ref="C12:Q14"/>
  </mergeCells>
  <hyperlinks>
    <hyperlink ref="N2:Q2" location="'Angaben KH-Standort'!D11" display="Angaben KH-Standort &gt;&gt;" xr:uid="{00000000-0004-0000-0000-000000000000}"/>
    <hyperlink ref="N2" location="'Angaben KH-Standort'!A1" display="Angaben KH-Standort &gt;&gt;" xr:uid="{00000000-0004-0000-0000-000001000000}"/>
  </hyperlinks>
  <pageMargins left="0.25" right="0.25" top="0.75" bottom="0.75" header="0.3" footer="0.3"/>
  <pageSetup paperSize="9" scale="64" orientation="landscape" r:id="rId1"/>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2:AX766"/>
  <sheetViews>
    <sheetView showGridLines="0" topLeftCell="D1" zoomScaleNormal="100" workbookViewId="0">
      <selection activeCell="H2" sqref="H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453125" style="1" customWidth="1"/>
    <col min="5" max="5" width="54" style="1" customWidth="1"/>
    <col min="6" max="8" width="17.1796875" style="1" customWidth="1"/>
    <col min="9" max="9" width="11.26953125" style="1" customWidth="1"/>
    <col min="10" max="10" width="11.26953125" style="1"/>
    <col min="11" max="11" width="14.26953125" style="253" bestFit="1" customWidth="1"/>
    <col min="12" max="12" width="11.26953125" style="253"/>
    <col min="13" max="13" width="22.26953125" style="253" bestFit="1" customWidth="1"/>
    <col min="14" max="50" width="11.26953125" style="253"/>
    <col min="51" max="16384" width="11.26953125" style="1"/>
  </cols>
  <sheetData>
    <row r="2" spans="2:50" s="37" customFormat="1" ht="30" customHeight="1" x14ac:dyDescent="0.55000000000000004">
      <c r="B2" s="38" t="s">
        <v>130</v>
      </c>
      <c r="C2" s="30" t="s">
        <v>431</v>
      </c>
      <c r="D2" s="30"/>
      <c r="E2" s="32"/>
      <c r="F2" s="33"/>
      <c r="G2" s="199" t="s">
        <v>114</v>
      </c>
      <c r="H2" s="199" t="s">
        <v>433</v>
      </c>
      <c r="I2" s="302"/>
      <c r="J2" s="257"/>
      <c r="K2" s="254"/>
      <c r="L2" s="313"/>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row>
    <row r="3" spans="2:50" ht="15" customHeight="1" x14ac:dyDescent="0.35">
      <c r="B3" s="2"/>
      <c r="C3" s="2"/>
      <c r="D3" s="2"/>
      <c r="E3" s="2"/>
      <c r="F3" s="2"/>
      <c r="G3" s="2"/>
      <c r="H3" s="2"/>
      <c r="I3" s="2"/>
      <c r="J3" s="2"/>
      <c r="L3" s="308"/>
    </row>
    <row r="4" spans="2:50"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87"/>
      <c r="L4" s="308"/>
    </row>
    <row r="5" spans="2:50"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87"/>
      <c r="L5" s="308"/>
    </row>
    <row r="6" spans="2:50" ht="15" customHeight="1" x14ac:dyDescent="0.35">
      <c r="B6" s="2"/>
      <c r="C6" s="2"/>
      <c r="D6" s="2"/>
      <c r="E6" s="2"/>
      <c r="F6" s="2"/>
      <c r="G6" s="2"/>
      <c r="H6" s="2"/>
      <c r="I6" s="2"/>
      <c r="J6" s="2"/>
      <c r="L6" s="308"/>
    </row>
    <row r="7" spans="2:50" ht="15" customHeight="1" x14ac:dyDescent="0.35">
      <c r="B7" s="49"/>
      <c r="C7" s="47"/>
      <c r="D7" s="47"/>
      <c r="E7" s="47"/>
      <c r="F7" s="47"/>
      <c r="G7" s="47"/>
      <c r="H7" s="47"/>
      <c r="I7" s="47"/>
      <c r="J7" s="17"/>
    </row>
    <row r="8" spans="2:50" ht="15" customHeight="1" x14ac:dyDescent="0.5">
      <c r="B8" s="51"/>
      <c r="C8" s="27" t="s">
        <v>123</v>
      </c>
      <c r="D8" s="27"/>
      <c r="E8" s="77"/>
      <c r="F8" s="77"/>
      <c r="G8" s="77"/>
      <c r="H8" s="28"/>
      <c r="I8" s="28"/>
      <c r="J8" s="17"/>
    </row>
    <row r="9" spans="2:50" ht="15" customHeight="1" x14ac:dyDescent="0.35">
      <c r="B9" s="51"/>
      <c r="C9" s="331" t="s">
        <v>1222</v>
      </c>
      <c r="D9" s="331"/>
      <c r="E9" s="331"/>
      <c r="F9" s="331"/>
      <c r="G9" s="331"/>
      <c r="H9" s="124" t="s">
        <v>157</v>
      </c>
      <c r="I9" s="28"/>
      <c r="J9" s="17"/>
    </row>
    <row r="10" spans="2:50" ht="15" customHeight="1" x14ac:dyDescent="0.35">
      <c r="B10" s="51"/>
      <c r="C10" s="331"/>
      <c r="D10" s="331"/>
      <c r="E10" s="331"/>
      <c r="F10" s="331"/>
      <c r="G10" s="331"/>
      <c r="H10" s="127" t="s">
        <v>174</v>
      </c>
      <c r="I10" s="28"/>
      <c r="J10" s="17"/>
    </row>
    <row r="11" spans="2:50" ht="15" customHeight="1" x14ac:dyDescent="0.35">
      <c r="B11" s="51"/>
      <c r="C11" s="331"/>
      <c r="D11" s="331"/>
      <c r="E11" s="331"/>
      <c r="F11" s="331"/>
      <c r="G11" s="331"/>
      <c r="H11" s="280"/>
      <c r="I11" s="28"/>
      <c r="J11" s="17"/>
    </row>
    <row r="12" spans="2:50" x14ac:dyDescent="0.35">
      <c r="B12" s="51"/>
      <c r="C12" s="331"/>
      <c r="D12" s="331"/>
      <c r="E12" s="331"/>
      <c r="F12" s="331"/>
      <c r="G12" s="331"/>
      <c r="H12" s="280"/>
      <c r="I12" s="28"/>
      <c r="J12" s="17"/>
    </row>
    <row r="13" spans="2:50" x14ac:dyDescent="0.35">
      <c r="B13" s="51"/>
      <c r="C13" s="331"/>
      <c r="D13" s="331"/>
      <c r="E13" s="331"/>
      <c r="F13" s="331"/>
      <c r="G13" s="331"/>
      <c r="H13" s="280"/>
      <c r="I13" s="28"/>
      <c r="J13" s="17"/>
    </row>
    <row r="14" spans="2:50" ht="18" customHeight="1" x14ac:dyDescent="0.35">
      <c r="B14" s="138" t="str">
        <f>IF(R14-Q14&gt;0,"!!!","")</f>
        <v/>
      </c>
      <c r="C14" s="363" t="str">
        <f>IF(R14-Q14&gt;0,"Es fehlen noch MUSS-ANGABEN in den mit !!! gekennzeichneten Zeilen","")</f>
        <v/>
      </c>
      <c r="D14" s="363"/>
      <c r="E14" s="363"/>
      <c r="F14" s="363"/>
      <c r="G14" s="363"/>
      <c r="H14" s="363"/>
      <c r="I14" s="80"/>
      <c r="J14" s="258"/>
      <c r="L14" s="314"/>
      <c r="Q14" s="253">
        <f>SUM(Q16:Q159)</f>
        <v>0</v>
      </c>
      <c r="R14" s="253">
        <f>SUM(R16:R159)</f>
        <v>0</v>
      </c>
      <c r="S14" s="253">
        <f t="shared" ref="S14:W14" si="0">SUM(S16:S159)</f>
        <v>0</v>
      </c>
      <c r="T14" s="253">
        <f t="shared" si="0"/>
        <v>0</v>
      </c>
      <c r="U14" s="253">
        <f t="shared" si="0"/>
        <v>0</v>
      </c>
      <c r="V14" s="253">
        <f t="shared" si="0"/>
        <v>0</v>
      </c>
      <c r="W14" s="253">
        <f t="shared" si="0"/>
        <v>0</v>
      </c>
    </row>
    <row r="15" spans="2:50" ht="75" customHeight="1" x14ac:dyDescent="0.35">
      <c r="B15" s="51"/>
      <c r="C15" s="163" t="s">
        <v>398</v>
      </c>
      <c r="D15" s="163" t="s">
        <v>427</v>
      </c>
      <c r="E15" s="163" t="s">
        <v>1192</v>
      </c>
      <c r="F15" s="171" t="s">
        <v>523</v>
      </c>
      <c r="G15" s="171" t="s">
        <v>147</v>
      </c>
      <c r="H15" s="163" t="s">
        <v>148</v>
      </c>
      <c r="I15" s="72" t="s">
        <v>146</v>
      </c>
      <c r="J15" s="17"/>
      <c r="K15" s="255" t="s">
        <v>508</v>
      </c>
      <c r="L15" s="255" t="s">
        <v>509</v>
      </c>
      <c r="M15" s="255" t="s">
        <v>102</v>
      </c>
      <c r="N15" s="255" t="s">
        <v>516</v>
      </c>
      <c r="O15" s="255" t="s">
        <v>516</v>
      </c>
      <c r="P15" s="255" t="s">
        <v>515</v>
      </c>
      <c r="Q15" s="272" t="s">
        <v>510</v>
      </c>
      <c r="R15" s="272" t="s">
        <v>511</v>
      </c>
      <c r="S15" s="272" t="s">
        <v>497</v>
      </c>
      <c r="T15" s="272" t="s">
        <v>498</v>
      </c>
      <c r="U15" s="272" t="s">
        <v>499</v>
      </c>
      <c r="V15" s="272" t="s">
        <v>500</v>
      </c>
      <c r="W15" s="272" t="s">
        <v>504</v>
      </c>
    </row>
    <row r="16" spans="2:50" ht="15" customHeight="1" x14ac:dyDescent="0.35">
      <c r="B16" s="58" t="str">
        <f>IF(SUM(R16:W16)&lt;6,"!!!","")</f>
        <v>!!!</v>
      </c>
      <c r="C16" s="226"/>
      <c r="D16" s="246"/>
      <c r="E16" s="248"/>
      <c r="F16" s="261"/>
      <c r="G16" s="172"/>
      <c r="H16" s="246"/>
      <c r="I16" s="28"/>
      <c r="J16" s="17"/>
      <c r="K16" s="253" t="s">
        <v>84</v>
      </c>
      <c r="L16" s="253" t="str">
        <f t="shared" ref="L16:L79" si="1">IF(C16&lt;&gt;"","TND","Leer")</f>
        <v>Leer</v>
      </c>
      <c r="M16" s="253" t="str">
        <f>IF($C16&lt;&gt;"","Anrechnungstatbestand","Leer")</f>
        <v>Leer</v>
      </c>
      <c r="N16" s="253" t="str">
        <f>VLOOKUP(C16,{"29 - Psychiatrie (Erwachsene)","BGI";"30 - Kinder- und Jugendpsychiatrie","BGII";"31 - Psychosomatik","BGI";0,"Leer"},2,0)</f>
        <v>Leer</v>
      </c>
      <c r="O16" s="253" t="str">
        <f>VLOOKUP(C16,{"29 - Psychiatrie (Erwachsene)","BGIb";"30 - Kinder- und Jugendpsychiatrie","BGIIb";"31 - Psychosomatik","BGIb";0,"Leer"},2,0)</f>
        <v>Leer</v>
      </c>
      <c r="P16" s="253" t="str">
        <f t="shared" ref="P16:P79" si="2">IF(E16="Anrechnung Fachkräfte Nicht-PPP-RL Berufsgruppen in VKS",O16,N16)</f>
        <v>Leer</v>
      </c>
      <c r="Q16" s="253">
        <f t="shared" ref="Q16:Q79" si="3">IF(LEN(B16)&gt;0,0,1)</f>
        <v>0</v>
      </c>
      <c r="R16" s="253">
        <f t="shared" ref="R16:R79" si="4">IF(C16&lt;&gt;"",1,0)</f>
        <v>0</v>
      </c>
      <c r="S16" s="253">
        <f t="shared" ref="S16:S79" si="5">IF(LEN(D16)&gt;0,1,0)</f>
        <v>0</v>
      </c>
      <c r="T16" s="253">
        <f t="shared" ref="T16:T79" si="6">IF(LEN(E16)&gt;0,1,0)</f>
        <v>0</v>
      </c>
      <c r="U16" s="253">
        <f t="shared" ref="U16:U79" si="7">IF(LEN(F16)&gt;0,1,0)</f>
        <v>0</v>
      </c>
      <c r="V16" s="253">
        <f t="shared" ref="V16:V79" si="8">IF(LEN(G16)&gt;0,1,0)</f>
        <v>0</v>
      </c>
      <c r="W16" s="253">
        <f t="shared" ref="W16:W79" si="9">IF(LEN(H16)&gt;0,1,0)</f>
        <v>0</v>
      </c>
    </row>
    <row r="17" spans="2:23" ht="15" customHeight="1" x14ac:dyDescent="0.35">
      <c r="B17" s="58" t="str">
        <f t="shared" ref="B17:B80" si="10">IF(SUM(R17:W17)&lt;6,"!!!","")</f>
        <v>!!!</v>
      </c>
      <c r="C17" s="226"/>
      <c r="D17" s="246"/>
      <c r="E17" s="248"/>
      <c r="F17" s="261"/>
      <c r="G17" s="172"/>
      <c r="H17" s="246"/>
      <c r="I17" s="28"/>
      <c r="J17" s="17"/>
      <c r="K17" s="253" t="str">
        <f t="shared" ref="K17:K80" si="11">IF(C16&lt;&gt;"","Einrichtungen","Leer")</f>
        <v>Leer</v>
      </c>
      <c r="L17" s="253" t="str">
        <f t="shared" si="1"/>
        <v>Leer</v>
      </c>
      <c r="M17" s="253" t="str">
        <f t="shared" ref="M17:M80" si="12">IF($C17&lt;&gt;"","Anrechnungstatbestand","Leer")</f>
        <v>Leer</v>
      </c>
      <c r="N17" s="253" t="str">
        <f>VLOOKUP(C17,{"29 - Psychiatrie (Erwachsene)","BGI";"30 - Kinder- und Jugendpsychiatrie","BGII";"31 - Psychosomatik","BGI";0,"Leer"},2,0)</f>
        <v>Leer</v>
      </c>
      <c r="O17" s="253" t="str">
        <f>VLOOKUP(C17,{"29 - Psychiatrie (Erwachsene)","BGIb";"30 - Kinder- und Jugendpsychiatrie","BGIIb";"31 - Psychosomatik","BGIb";0,"Leer"},2,0)</f>
        <v>Leer</v>
      </c>
      <c r="P17" s="253" t="str">
        <f t="shared" si="2"/>
        <v>Leer</v>
      </c>
      <c r="Q17" s="253">
        <f t="shared" si="3"/>
        <v>0</v>
      </c>
      <c r="R17" s="253">
        <f t="shared" si="4"/>
        <v>0</v>
      </c>
      <c r="S17" s="253">
        <f t="shared" si="5"/>
        <v>0</v>
      </c>
      <c r="T17" s="253">
        <f t="shared" si="6"/>
        <v>0</v>
      </c>
      <c r="U17" s="253">
        <f t="shared" si="7"/>
        <v>0</v>
      </c>
      <c r="V17" s="253">
        <f t="shared" si="8"/>
        <v>0</v>
      </c>
      <c r="W17" s="253">
        <f t="shared" si="9"/>
        <v>0</v>
      </c>
    </row>
    <row r="18" spans="2:23" ht="15" customHeight="1" x14ac:dyDescent="0.35">
      <c r="B18" s="58" t="str">
        <f t="shared" si="10"/>
        <v>!!!</v>
      </c>
      <c r="C18" s="226"/>
      <c r="D18" s="246"/>
      <c r="E18" s="248"/>
      <c r="F18" s="261"/>
      <c r="G18" s="172"/>
      <c r="H18" s="246"/>
      <c r="I18" s="28"/>
      <c r="J18" s="17"/>
      <c r="K18" s="253" t="str">
        <f t="shared" si="11"/>
        <v>Leer</v>
      </c>
      <c r="L18" s="253" t="str">
        <f t="shared" si="1"/>
        <v>Leer</v>
      </c>
      <c r="M18" s="253" t="str">
        <f t="shared" si="12"/>
        <v>Leer</v>
      </c>
      <c r="N18" s="253" t="str">
        <f>VLOOKUP(C18,{"29 - Psychiatrie (Erwachsene)","BGI";"30 - Kinder- und Jugendpsychiatrie","BGII";"31 - Psychosomatik","BGI";0,"Leer"},2,0)</f>
        <v>Leer</v>
      </c>
      <c r="O18" s="253" t="str">
        <f>VLOOKUP(C18,{"29 - Psychiatrie (Erwachsene)","BGIb";"30 - Kinder- und Jugendpsychiatrie","BGIIb";"31 - Psychosomatik","BGIb";0,"Leer"},2,0)</f>
        <v>Leer</v>
      </c>
      <c r="P18" s="253" t="str">
        <f t="shared" si="2"/>
        <v>Leer</v>
      </c>
      <c r="Q18" s="253">
        <f t="shared" si="3"/>
        <v>0</v>
      </c>
      <c r="R18" s="253">
        <f t="shared" si="4"/>
        <v>0</v>
      </c>
      <c r="S18" s="253">
        <f t="shared" si="5"/>
        <v>0</v>
      </c>
      <c r="T18" s="253">
        <f t="shared" si="6"/>
        <v>0</v>
      </c>
      <c r="U18" s="253">
        <f t="shared" si="7"/>
        <v>0</v>
      </c>
      <c r="V18" s="253">
        <f t="shared" si="8"/>
        <v>0</v>
      </c>
      <c r="W18" s="253">
        <f t="shared" si="9"/>
        <v>0</v>
      </c>
    </row>
    <row r="19" spans="2:23" ht="15" customHeight="1" x14ac:dyDescent="0.35">
      <c r="B19" s="58" t="str">
        <f t="shared" si="10"/>
        <v>!!!</v>
      </c>
      <c r="C19" s="226"/>
      <c r="D19" s="246"/>
      <c r="E19" s="248"/>
      <c r="F19" s="261"/>
      <c r="G19" s="172"/>
      <c r="H19" s="246"/>
      <c r="I19" s="28"/>
      <c r="J19" s="17"/>
      <c r="K19" s="253" t="str">
        <f t="shared" si="11"/>
        <v>Leer</v>
      </c>
      <c r="L19" s="253" t="str">
        <f t="shared" si="1"/>
        <v>Leer</v>
      </c>
      <c r="M19" s="253" t="str">
        <f t="shared" si="12"/>
        <v>Leer</v>
      </c>
      <c r="N19" s="253" t="str">
        <f>VLOOKUP(C19,{"29 - Psychiatrie (Erwachsene)","BGI";"30 - Kinder- und Jugendpsychiatrie","BGII";"31 - Psychosomatik","BGI";0,"Leer"},2,0)</f>
        <v>Leer</v>
      </c>
      <c r="O19" s="253" t="str">
        <f>VLOOKUP(C19,{"29 - Psychiatrie (Erwachsene)","BGIb";"30 - Kinder- und Jugendpsychiatrie","BGIIb";"31 - Psychosomatik","BGIb";0,"Leer"},2,0)</f>
        <v>Leer</v>
      </c>
      <c r="P19" s="253" t="str">
        <f t="shared" si="2"/>
        <v>Leer</v>
      </c>
      <c r="Q19" s="253">
        <f t="shared" si="3"/>
        <v>0</v>
      </c>
      <c r="R19" s="253">
        <f t="shared" si="4"/>
        <v>0</v>
      </c>
      <c r="S19" s="253">
        <f t="shared" si="5"/>
        <v>0</v>
      </c>
      <c r="T19" s="253">
        <f t="shared" si="6"/>
        <v>0</v>
      </c>
      <c r="U19" s="253">
        <f t="shared" si="7"/>
        <v>0</v>
      </c>
      <c r="V19" s="253">
        <f t="shared" si="8"/>
        <v>0</v>
      </c>
      <c r="W19" s="253">
        <f t="shared" si="9"/>
        <v>0</v>
      </c>
    </row>
    <row r="20" spans="2:23" ht="15" customHeight="1" x14ac:dyDescent="0.35">
      <c r="B20" s="58" t="str">
        <f t="shared" si="10"/>
        <v>!!!</v>
      </c>
      <c r="C20" s="226"/>
      <c r="D20" s="246"/>
      <c r="E20" s="248"/>
      <c r="F20" s="261"/>
      <c r="G20" s="172"/>
      <c r="H20" s="246"/>
      <c r="I20" s="28"/>
      <c r="J20" s="17"/>
      <c r="K20" s="253" t="str">
        <f t="shared" si="11"/>
        <v>Leer</v>
      </c>
      <c r="L20" s="253" t="str">
        <f t="shared" si="1"/>
        <v>Leer</v>
      </c>
      <c r="M20" s="253" t="str">
        <f t="shared" si="12"/>
        <v>Leer</v>
      </c>
      <c r="N20" s="253" t="str">
        <f>VLOOKUP(C20,{"29 - Psychiatrie (Erwachsene)","BGI";"30 - Kinder- und Jugendpsychiatrie","BGII";"31 - Psychosomatik","BGI";0,"Leer"},2,0)</f>
        <v>Leer</v>
      </c>
      <c r="O20" s="253" t="str">
        <f>VLOOKUP(C20,{"29 - Psychiatrie (Erwachsene)","BGIb";"30 - Kinder- und Jugendpsychiatrie","BGIIb";"31 - Psychosomatik","BGIb";0,"Leer"},2,0)</f>
        <v>Leer</v>
      </c>
      <c r="P20" s="253" t="str">
        <f t="shared" si="2"/>
        <v>Leer</v>
      </c>
      <c r="Q20" s="253">
        <f t="shared" si="3"/>
        <v>0</v>
      </c>
      <c r="R20" s="253">
        <f t="shared" si="4"/>
        <v>0</v>
      </c>
      <c r="S20" s="253">
        <f t="shared" si="5"/>
        <v>0</v>
      </c>
      <c r="T20" s="253">
        <f t="shared" si="6"/>
        <v>0</v>
      </c>
      <c r="U20" s="253">
        <f t="shared" si="7"/>
        <v>0</v>
      </c>
      <c r="V20" s="253">
        <f t="shared" si="8"/>
        <v>0</v>
      </c>
      <c r="W20" s="253">
        <f t="shared" si="9"/>
        <v>0</v>
      </c>
    </row>
    <row r="21" spans="2:23" ht="15" customHeight="1" x14ac:dyDescent="0.35">
      <c r="B21" s="58" t="str">
        <f t="shared" si="10"/>
        <v>!!!</v>
      </c>
      <c r="C21" s="226"/>
      <c r="D21" s="246"/>
      <c r="E21" s="248"/>
      <c r="F21" s="261"/>
      <c r="G21" s="172"/>
      <c r="H21" s="246"/>
      <c r="I21" s="28"/>
      <c r="J21" s="17"/>
      <c r="K21" s="253" t="str">
        <f t="shared" si="11"/>
        <v>Leer</v>
      </c>
      <c r="L21" s="253" t="str">
        <f t="shared" si="1"/>
        <v>Leer</v>
      </c>
      <c r="M21" s="253" t="str">
        <f t="shared" si="12"/>
        <v>Leer</v>
      </c>
      <c r="N21" s="253" t="str">
        <f>VLOOKUP(C21,{"29 - Psychiatrie (Erwachsene)","BGI";"30 - Kinder- und Jugendpsychiatrie","BGII";"31 - Psychosomatik","BGI";0,"Leer"},2,0)</f>
        <v>Leer</v>
      </c>
      <c r="O21" s="253" t="str">
        <f>VLOOKUP(C21,{"29 - Psychiatrie (Erwachsene)","BGIb";"30 - Kinder- und Jugendpsychiatrie","BGIIb";"31 - Psychosomatik","BGIb";0,"Leer"},2,0)</f>
        <v>Leer</v>
      </c>
      <c r="P21" s="253" t="str">
        <f t="shared" si="2"/>
        <v>Leer</v>
      </c>
      <c r="Q21" s="253">
        <f t="shared" si="3"/>
        <v>0</v>
      </c>
      <c r="R21" s="253">
        <f t="shared" si="4"/>
        <v>0</v>
      </c>
      <c r="S21" s="253">
        <f t="shared" si="5"/>
        <v>0</v>
      </c>
      <c r="T21" s="253">
        <f t="shared" si="6"/>
        <v>0</v>
      </c>
      <c r="U21" s="253">
        <f t="shared" si="7"/>
        <v>0</v>
      </c>
      <c r="V21" s="253">
        <f t="shared" si="8"/>
        <v>0</v>
      </c>
      <c r="W21" s="253">
        <f t="shared" si="9"/>
        <v>0</v>
      </c>
    </row>
    <row r="22" spans="2:23" ht="15" customHeight="1" x14ac:dyDescent="0.35">
      <c r="B22" s="58" t="str">
        <f t="shared" si="10"/>
        <v>!!!</v>
      </c>
      <c r="C22" s="226"/>
      <c r="D22" s="246"/>
      <c r="E22" s="248"/>
      <c r="F22" s="261"/>
      <c r="G22" s="172"/>
      <c r="H22" s="246"/>
      <c r="I22" s="28"/>
      <c r="J22" s="17"/>
      <c r="K22" s="253" t="str">
        <f t="shared" si="11"/>
        <v>Leer</v>
      </c>
      <c r="L22" s="253" t="str">
        <f t="shared" si="1"/>
        <v>Leer</v>
      </c>
      <c r="M22" s="253" t="str">
        <f t="shared" si="12"/>
        <v>Leer</v>
      </c>
      <c r="N22" s="253" t="str">
        <f>VLOOKUP(C22,{"29 - Psychiatrie (Erwachsene)","BGI";"30 - Kinder- und Jugendpsychiatrie","BGII";"31 - Psychosomatik","BGI";0,"Leer"},2,0)</f>
        <v>Leer</v>
      </c>
      <c r="O22" s="253" t="str">
        <f>VLOOKUP(C22,{"29 - Psychiatrie (Erwachsene)","BGIb";"30 - Kinder- und Jugendpsychiatrie","BGIIb";"31 - Psychosomatik","BGIb";0,"Leer"},2,0)</f>
        <v>Leer</v>
      </c>
      <c r="P22" s="253" t="str">
        <f t="shared" si="2"/>
        <v>Leer</v>
      </c>
      <c r="Q22" s="253">
        <f t="shared" si="3"/>
        <v>0</v>
      </c>
      <c r="R22" s="253">
        <f t="shared" si="4"/>
        <v>0</v>
      </c>
      <c r="S22" s="253">
        <f t="shared" si="5"/>
        <v>0</v>
      </c>
      <c r="T22" s="253">
        <f t="shared" si="6"/>
        <v>0</v>
      </c>
      <c r="U22" s="253">
        <f t="shared" si="7"/>
        <v>0</v>
      </c>
      <c r="V22" s="253">
        <f t="shared" si="8"/>
        <v>0</v>
      </c>
      <c r="W22" s="253">
        <f t="shared" si="9"/>
        <v>0</v>
      </c>
    </row>
    <row r="23" spans="2:23" ht="15" customHeight="1" x14ac:dyDescent="0.35">
      <c r="B23" s="58" t="str">
        <f t="shared" si="10"/>
        <v>!!!</v>
      </c>
      <c r="C23" s="226"/>
      <c r="D23" s="246"/>
      <c r="E23" s="248"/>
      <c r="F23" s="261"/>
      <c r="G23" s="172"/>
      <c r="H23" s="246"/>
      <c r="I23" s="28"/>
      <c r="J23" s="17"/>
      <c r="K23" s="253" t="str">
        <f t="shared" si="11"/>
        <v>Leer</v>
      </c>
      <c r="L23" s="253" t="str">
        <f t="shared" si="1"/>
        <v>Leer</v>
      </c>
      <c r="M23" s="253" t="str">
        <f t="shared" si="12"/>
        <v>Leer</v>
      </c>
      <c r="N23" s="253" t="str">
        <f>VLOOKUP(C23,{"29 - Psychiatrie (Erwachsene)","BGI";"30 - Kinder- und Jugendpsychiatrie","BGII";"31 - Psychosomatik","BGI";0,"Leer"},2,0)</f>
        <v>Leer</v>
      </c>
      <c r="O23" s="253" t="str">
        <f>VLOOKUP(C23,{"29 - Psychiatrie (Erwachsene)","BGIb";"30 - Kinder- und Jugendpsychiatrie","BGIIb";"31 - Psychosomatik","BGIb";0,"Leer"},2,0)</f>
        <v>Leer</v>
      </c>
      <c r="P23" s="253" t="str">
        <f t="shared" si="2"/>
        <v>Leer</v>
      </c>
      <c r="Q23" s="253">
        <f t="shared" si="3"/>
        <v>0</v>
      </c>
      <c r="R23" s="253">
        <f t="shared" si="4"/>
        <v>0</v>
      </c>
      <c r="S23" s="253">
        <f t="shared" si="5"/>
        <v>0</v>
      </c>
      <c r="T23" s="253">
        <f t="shared" si="6"/>
        <v>0</v>
      </c>
      <c r="U23" s="253">
        <f t="shared" si="7"/>
        <v>0</v>
      </c>
      <c r="V23" s="253">
        <f t="shared" si="8"/>
        <v>0</v>
      </c>
      <c r="W23" s="253">
        <f t="shared" si="9"/>
        <v>0</v>
      </c>
    </row>
    <row r="24" spans="2:23" ht="15" customHeight="1" x14ac:dyDescent="0.35">
      <c r="B24" s="58" t="str">
        <f t="shared" si="10"/>
        <v>!!!</v>
      </c>
      <c r="C24" s="226"/>
      <c r="D24" s="246"/>
      <c r="E24" s="248"/>
      <c r="F24" s="261"/>
      <c r="G24" s="172"/>
      <c r="H24" s="246"/>
      <c r="I24" s="28"/>
      <c r="J24" s="17"/>
      <c r="K24" s="253" t="str">
        <f t="shared" si="11"/>
        <v>Leer</v>
      </c>
      <c r="L24" s="253" t="str">
        <f t="shared" si="1"/>
        <v>Leer</v>
      </c>
      <c r="M24" s="253" t="str">
        <f t="shared" si="12"/>
        <v>Leer</v>
      </c>
      <c r="N24" s="253" t="str">
        <f>VLOOKUP(C24,{"29 - Psychiatrie (Erwachsene)","BGI";"30 - Kinder- und Jugendpsychiatrie","BGII";"31 - Psychosomatik","BGI";0,"Leer"},2,0)</f>
        <v>Leer</v>
      </c>
      <c r="O24" s="253" t="str">
        <f>VLOOKUP(C24,{"29 - Psychiatrie (Erwachsene)","BGIb";"30 - Kinder- und Jugendpsychiatrie","BGIIb";"31 - Psychosomatik","BGIb";0,"Leer"},2,0)</f>
        <v>Leer</v>
      </c>
      <c r="P24" s="253" t="str">
        <f t="shared" si="2"/>
        <v>Leer</v>
      </c>
      <c r="Q24" s="253">
        <f t="shared" si="3"/>
        <v>0</v>
      </c>
      <c r="R24" s="253">
        <f t="shared" si="4"/>
        <v>0</v>
      </c>
      <c r="S24" s="253">
        <f t="shared" si="5"/>
        <v>0</v>
      </c>
      <c r="T24" s="253">
        <f t="shared" si="6"/>
        <v>0</v>
      </c>
      <c r="U24" s="253">
        <f t="shared" si="7"/>
        <v>0</v>
      </c>
      <c r="V24" s="253">
        <f t="shared" si="8"/>
        <v>0</v>
      </c>
      <c r="W24" s="253">
        <f t="shared" si="9"/>
        <v>0</v>
      </c>
    </row>
    <row r="25" spans="2:23" ht="15" customHeight="1" x14ac:dyDescent="0.35">
      <c r="B25" s="58" t="str">
        <f t="shared" si="10"/>
        <v>!!!</v>
      </c>
      <c r="C25" s="226"/>
      <c r="D25" s="246"/>
      <c r="E25" s="248"/>
      <c r="F25" s="261"/>
      <c r="G25" s="172"/>
      <c r="H25" s="246"/>
      <c r="I25" s="28"/>
      <c r="J25" s="17"/>
      <c r="K25" s="253" t="str">
        <f t="shared" si="11"/>
        <v>Leer</v>
      </c>
      <c r="L25" s="253" t="str">
        <f t="shared" si="1"/>
        <v>Leer</v>
      </c>
      <c r="M25" s="253" t="str">
        <f t="shared" si="12"/>
        <v>Leer</v>
      </c>
      <c r="N25" s="253" t="str">
        <f>VLOOKUP(C25,{"29 - Psychiatrie (Erwachsene)","BGI";"30 - Kinder- und Jugendpsychiatrie","BGII";"31 - Psychosomatik","BGI";0,"Leer"},2,0)</f>
        <v>Leer</v>
      </c>
      <c r="O25" s="253" t="str">
        <f>VLOOKUP(C25,{"29 - Psychiatrie (Erwachsene)","BGIb";"30 - Kinder- und Jugendpsychiatrie","BGIIb";"31 - Psychosomatik","BGIb";0,"Leer"},2,0)</f>
        <v>Leer</v>
      </c>
      <c r="P25" s="253" t="str">
        <f t="shared" si="2"/>
        <v>Leer</v>
      </c>
      <c r="Q25" s="253">
        <f t="shared" si="3"/>
        <v>0</v>
      </c>
      <c r="R25" s="253">
        <f t="shared" si="4"/>
        <v>0</v>
      </c>
      <c r="S25" s="253">
        <f t="shared" si="5"/>
        <v>0</v>
      </c>
      <c r="T25" s="253">
        <f t="shared" si="6"/>
        <v>0</v>
      </c>
      <c r="U25" s="253">
        <f t="shared" si="7"/>
        <v>0</v>
      </c>
      <c r="V25" s="253">
        <f t="shared" si="8"/>
        <v>0</v>
      </c>
      <c r="W25" s="253">
        <f t="shared" si="9"/>
        <v>0</v>
      </c>
    </row>
    <row r="26" spans="2:23" ht="15" customHeight="1" x14ac:dyDescent="0.35">
      <c r="B26" s="58" t="str">
        <f t="shared" si="10"/>
        <v>!!!</v>
      </c>
      <c r="C26" s="226"/>
      <c r="D26" s="246"/>
      <c r="E26" s="248"/>
      <c r="F26" s="261"/>
      <c r="G26" s="172"/>
      <c r="H26" s="246"/>
      <c r="I26" s="28"/>
      <c r="J26" s="17"/>
      <c r="K26" s="253" t="str">
        <f t="shared" si="11"/>
        <v>Leer</v>
      </c>
      <c r="L26" s="253" t="str">
        <f t="shared" si="1"/>
        <v>Leer</v>
      </c>
      <c r="M26" s="253" t="str">
        <f t="shared" si="12"/>
        <v>Leer</v>
      </c>
      <c r="N26" s="253" t="str">
        <f>VLOOKUP(C26,{"29 - Psychiatrie (Erwachsene)","BGI";"30 - Kinder- und Jugendpsychiatrie","BGII";"31 - Psychosomatik","BGI";0,"Leer"},2,0)</f>
        <v>Leer</v>
      </c>
      <c r="O26" s="253" t="str">
        <f>VLOOKUP(C26,{"29 - Psychiatrie (Erwachsene)","BGIb";"30 - Kinder- und Jugendpsychiatrie","BGIIb";"31 - Psychosomatik","BGIb";0,"Leer"},2,0)</f>
        <v>Leer</v>
      </c>
      <c r="P26" s="253" t="str">
        <f t="shared" si="2"/>
        <v>Leer</v>
      </c>
      <c r="Q26" s="253">
        <f t="shared" si="3"/>
        <v>0</v>
      </c>
      <c r="R26" s="253">
        <f t="shared" si="4"/>
        <v>0</v>
      </c>
      <c r="S26" s="253">
        <f t="shared" si="5"/>
        <v>0</v>
      </c>
      <c r="T26" s="253">
        <f t="shared" si="6"/>
        <v>0</v>
      </c>
      <c r="U26" s="253">
        <f t="shared" si="7"/>
        <v>0</v>
      </c>
      <c r="V26" s="253">
        <f t="shared" si="8"/>
        <v>0</v>
      </c>
      <c r="W26" s="253">
        <f t="shared" si="9"/>
        <v>0</v>
      </c>
    </row>
    <row r="27" spans="2:23" ht="15" customHeight="1" x14ac:dyDescent="0.35">
      <c r="B27" s="58" t="str">
        <f t="shared" si="10"/>
        <v>!!!</v>
      </c>
      <c r="C27" s="226"/>
      <c r="D27" s="246"/>
      <c r="E27" s="248"/>
      <c r="F27" s="261"/>
      <c r="G27" s="172"/>
      <c r="H27" s="246"/>
      <c r="I27" s="28"/>
      <c r="J27" s="17"/>
      <c r="K27" s="253" t="str">
        <f t="shared" si="11"/>
        <v>Leer</v>
      </c>
      <c r="L27" s="253" t="str">
        <f t="shared" si="1"/>
        <v>Leer</v>
      </c>
      <c r="M27" s="253" t="str">
        <f t="shared" si="12"/>
        <v>Leer</v>
      </c>
      <c r="N27" s="253" t="str">
        <f>VLOOKUP(C27,{"29 - Psychiatrie (Erwachsene)","BGI";"30 - Kinder- und Jugendpsychiatrie","BGII";"31 - Psychosomatik","BGI";0,"Leer"},2,0)</f>
        <v>Leer</v>
      </c>
      <c r="O27" s="253" t="str">
        <f>VLOOKUP(C27,{"29 - Psychiatrie (Erwachsene)","BGIb";"30 - Kinder- und Jugendpsychiatrie","BGIIb";"31 - Psychosomatik","BGIb";0,"Leer"},2,0)</f>
        <v>Leer</v>
      </c>
      <c r="P27" s="253" t="str">
        <f t="shared" si="2"/>
        <v>Leer</v>
      </c>
      <c r="Q27" s="253">
        <f t="shared" si="3"/>
        <v>0</v>
      </c>
      <c r="R27" s="253">
        <f t="shared" si="4"/>
        <v>0</v>
      </c>
      <c r="S27" s="253">
        <f t="shared" si="5"/>
        <v>0</v>
      </c>
      <c r="T27" s="253">
        <f t="shared" si="6"/>
        <v>0</v>
      </c>
      <c r="U27" s="253">
        <f t="shared" si="7"/>
        <v>0</v>
      </c>
      <c r="V27" s="253">
        <f t="shared" si="8"/>
        <v>0</v>
      </c>
      <c r="W27" s="253">
        <f t="shared" si="9"/>
        <v>0</v>
      </c>
    </row>
    <row r="28" spans="2:23" ht="15" customHeight="1" x14ac:dyDescent="0.35">
      <c r="B28" s="58" t="str">
        <f t="shared" si="10"/>
        <v>!!!</v>
      </c>
      <c r="C28" s="226"/>
      <c r="D28" s="246"/>
      <c r="E28" s="248"/>
      <c r="F28" s="261"/>
      <c r="G28" s="172"/>
      <c r="H28" s="246"/>
      <c r="I28" s="28"/>
      <c r="J28" s="17"/>
      <c r="K28" s="253" t="str">
        <f t="shared" si="11"/>
        <v>Leer</v>
      </c>
      <c r="L28" s="253" t="str">
        <f t="shared" si="1"/>
        <v>Leer</v>
      </c>
      <c r="M28" s="253" t="str">
        <f t="shared" si="12"/>
        <v>Leer</v>
      </c>
      <c r="N28" s="253" t="str">
        <f>VLOOKUP(C28,{"29 - Psychiatrie (Erwachsene)","BGI";"30 - Kinder- und Jugendpsychiatrie","BGII";"31 - Psychosomatik","BGI";0,"Leer"},2,0)</f>
        <v>Leer</v>
      </c>
      <c r="O28" s="253" t="str">
        <f>VLOOKUP(C28,{"29 - Psychiatrie (Erwachsene)","BGIb";"30 - Kinder- und Jugendpsychiatrie","BGIIb";"31 - Psychosomatik","BGIb";0,"Leer"},2,0)</f>
        <v>Leer</v>
      </c>
      <c r="P28" s="253" t="str">
        <f t="shared" si="2"/>
        <v>Leer</v>
      </c>
      <c r="Q28" s="253">
        <f t="shared" si="3"/>
        <v>0</v>
      </c>
      <c r="R28" s="253">
        <f t="shared" si="4"/>
        <v>0</v>
      </c>
      <c r="S28" s="253">
        <f t="shared" si="5"/>
        <v>0</v>
      </c>
      <c r="T28" s="253">
        <f t="shared" si="6"/>
        <v>0</v>
      </c>
      <c r="U28" s="253">
        <f t="shared" si="7"/>
        <v>0</v>
      </c>
      <c r="V28" s="253">
        <f t="shared" si="8"/>
        <v>0</v>
      </c>
      <c r="W28" s="253">
        <f t="shared" si="9"/>
        <v>0</v>
      </c>
    </row>
    <row r="29" spans="2:23" ht="15" customHeight="1" x14ac:dyDescent="0.35">
      <c r="B29" s="58" t="str">
        <f t="shared" si="10"/>
        <v>!!!</v>
      </c>
      <c r="C29" s="226"/>
      <c r="D29" s="246"/>
      <c r="E29" s="248"/>
      <c r="F29" s="261"/>
      <c r="G29" s="172"/>
      <c r="H29" s="246"/>
      <c r="I29" s="28"/>
      <c r="J29" s="17"/>
      <c r="K29" s="253" t="str">
        <f t="shared" si="11"/>
        <v>Leer</v>
      </c>
      <c r="L29" s="253" t="str">
        <f t="shared" si="1"/>
        <v>Leer</v>
      </c>
      <c r="M29" s="253" t="str">
        <f t="shared" si="12"/>
        <v>Leer</v>
      </c>
      <c r="N29" s="253" t="str">
        <f>VLOOKUP(C29,{"29 - Psychiatrie (Erwachsene)","BGI";"30 - Kinder- und Jugendpsychiatrie","BGII";"31 - Psychosomatik","BGI";0,"Leer"},2,0)</f>
        <v>Leer</v>
      </c>
      <c r="O29" s="253" t="str">
        <f>VLOOKUP(C29,{"29 - Psychiatrie (Erwachsene)","BGIb";"30 - Kinder- und Jugendpsychiatrie","BGIIb";"31 - Psychosomatik","BGIb";0,"Leer"},2,0)</f>
        <v>Leer</v>
      </c>
      <c r="P29" s="253" t="str">
        <f t="shared" si="2"/>
        <v>Leer</v>
      </c>
      <c r="Q29" s="253">
        <f t="shared" si="3"/>
        <v>0</v>
      </c>
      <c r="R29" s="253">
        <f t="shared" si="4"/>
        <v>0</v>
      </c>
      <c r="S29" s="253">
        <f t="shared" si="5"/>
        <v>0</v>
      </c>
      <c r="T29" s="253">
        <f t="shared" si="6"/>
        <v>0</v>
      </c>
      <c r="U29" s="253">
        <f t="shared" si="7"/>
        <v>0</v>
      </c>
      <c r="V29" s="253">
        <f t="shared" si="8"/>
        <v>0</v>
      </c>
      <c r="W29" s="253">
        <f t="shared" si="9"/>
        <v>0</v>
      </c>
    </row>
    <row r="30" spans="2:23" ht="15" customHeight="1" x14ac:dyDescent="0.35">
      <c r="B30" s="58" t="str">
        <f t="shared" si="10"/>
        <v>!!!</v>
      </c>
      <c r="C30" s="226"/>
      <c r="D30" s="246"/>
      <c r="E30" s="248"/>
      <c r="F30" s="261"/>
      <c r="G30" s="172"/>
      <c r="H30" s="246"/>
      <c r="I30" s="28"/>
      <c r="J30" s="17"/>
      <c r="K30" s="253" t="str">
        <f t="shared" si="11"/>
        <v>Leer</v>
      </c>
      <c r="L30" s="253" t="str">
        <f t="shared" si="1"/>
        <v>Leer</v>
      </c>
      <c r="M30" s="253" t="str">
        <f t="shared" si="12"/>
        <v>Leer</v>
      </c>
      <c r="N30" s="253" t="str">
        <f>VLOOKUP(C30,{"29 - Psychiatrie (Erwachsene)","BGI";"30 - Kinder- und Jugendpsychiatrie","BGII";"31 - Psychosomatik","BGI";0,"Leer"},2,0)</f>
        <v>Leer</v>
      </c>
      <c r="O30" s="253" t="str">
        <f>VLOOKUP(C30,{"29 - Psychiatrie (Erwachsene)","BGIb";"30 - Kinder- und Jugendpsychiatrie","BGIIb";"31 - Psychosomatik","BGIb";0,"Leer"},2,0)</f>
        <v>Leer</v>
      </c>
      <c r="P30" s="253" t="str">
        <f t="shared" si="2"/>
        <v>Leer</v>
      </c>
      <c r="Q30" s="253">
        <f t="shared" si="3"/>
        <v>0</v>
      </c>
      <c r="R30" s="253">
        <f t="shared" si="4"/>
        <v>0</v>
      </c>
      <c r="S30" s="253">
        <f t="shared" si="5"/>
        <v>0</v>
      </c>
      <c r="T30" s="253">
        <f t="shared" si="6"/>
        <v>0</v>
      </c>
      <c r="U30" s="253">
        <f t="shared" si="7"/>
        <v>0</v>
      </c>
      <c r="V30" s="253">
        <f t="shared" si="8"/>
        <v>0</v>
      </c>
      <c r="W30" s="253">
        <f t="shared" si="9"/>
        <v>0</v>
      </c>
    </row>
    <row r="31" spans="2:23" ht="15" customHeight="1" x14ac:dyDescent="0.35">
      <c r="B31" s="58" t="str">
        <f t="shared" si="10"/>
        <v>!!!</v>
      </c>
      <c r="C31" s="226"/>
      <c r="D31" s="246"/>
      <c r="E31" s="248"/>
      <c r="F31" s="261"/>
      <c r="G31" s="172"/>
      <c r="H31" s="246"/>
      <c r="I31" s="28"/>
      <c r="J31" s="17"/>
      <c r="K31" s="253" t="str">
        <f t="shared" si="11"/>
        <v>Leer</v>
      </c>
      <c r="L31" s="253" t="str">
        <f t="shared" si="1"/>
        <v>Leer</v>
      </c>
      <c r="M31" s="253" t="str">
        <f t="shared" si="12"/>
        <v>Leer</v>
      </c>
      <c r="N31" s="253" t="str">
        <f>VLOOKUP(C31,{"29 - Psychiatrie (Erwachsene)","BGI";"30 - Kinder- und Jugendpsychiatrie","BGII";"31 - Psychosomatik","BGI";0,"Leer"},2,0)</f>
        <v>Leer</v>
      </c>
      <c r="O31" s="253" t="str">
        <f>VLOOKUP(C31,{"29 - Psychiatrie (Erwachsene)","BGIb";"30 - Kinder- und Jugendpsychiatrie","BGIIb";"31 - Psychosomatik","BGIb";0,"Leer"},2,0)</f>
        <v>Leer</v>
      </c>
      <c r="P31" s="253" t="str">
        <f t="shared" si="2"/>
        <v>Leer</v>
      </c>
      <c r="Q31" s="253">
        <f t="shared" si="3"/>
        <v>0</v>
      </c>
      <c r="R31" s="253">
        <f t="shared" si="4"/>
        <v>0</v>
      </c>
      <c r="S31" s="253">
        <f t="shared" si="5"/>
        <v>0</v>
      </c>
      <c r="T31" s="253">
        <f t="shared" si="6"/>
        <v>0</v>
      </c>
      <c r="U31" s="253">
        <f t="shared" si="7"/>
        <v>0</v>
      </c>
      <c r="V31" s="253">
        <f t="shared" si="8"/>
        <v>0</v>
      </c>
      <c r="W31" s="253">
        <f t="shared" si="9"/>
        <v>0</v>
      </c>
    </row>
    <row r="32" spans="2:23" ht="15" customHeight="1" x14ac:dyDescent="0.35">
      <c r="B32" s="58" t="str">
        <f t="shared" si="10"/>
        <v>!!!</v>
      </c>
      <c r="C32" s="226"/>
      <c r="D32" s="246"/>
      <c r="E32" s="248"/>
      <c r="F32" s="261"/>
      <c r="G32" s="172"/>
      <c r="H32" s="246"/>
      <c r="I32" s="28"/>
      <c r="J32" s="17"/>
      <c r="K32" s="253" t="str">
        <f t="shared" si="11"/>
        <v>Leer</v>
      </c>
      <c r="L32" s="253" t="str">
        <f t="shared" si="1"/>
        <v>Leer</v>
      </c>
      <c r="M32" s="253" t="str">
        <f t="shared" si="12"/>
        <v>Leer</v>
      </c>
      <c r="N32" s="253" t="str">
        <f>VLOOKUP(C32,{"29 - Psychiatrie (Erwachsene)","BGI";"30 - Kinder- und Jugendpsychiatrie","BGII";"31 - Psychosomatik","BGI";0,"Leer"},2,0)</f>
        <v>Leer</v>
      </c>
      <c r="O32" s="253" t="str">
        <f>VLOOKUP(C32,{"29 - Psychiatrie (Erwachsene)","BGIb";"30 - Kinder- und Jugendpsychiatrie","BGIIb";"31 - Psychosomatik","BGIb";0,"Leer"},2,0)</f>
        <v>Leer</v>
      </c>
      <c r="P32" s="253" t="str">
        <f t="shared" si="2"/>
        <v>Leer</v>
      </c>
      <c r="Q32" s="253">
        <f t="shared" si="3"/>
        <v>0</v>
      </c>
      <c r="R32" s="253">
        <f t="shared" si="4"/>
        <v>0</v>
      </c>
      <c r="S32" s="253">
        <f t="shared" si="5"/>
        <v>0</v>
      </c>
      <c r="T32" s="253">
        <f t="shared" si="6"/>
        <v>0</v>
      </c>
      <c r="U32" s="253">
        <f t="shared" si="7"/>
        <v>0</v>
      </c>
      <c r="V32" s="253">
        <f t="shared" si="8"/>
        <v>0</v>
      </c>
      <c r="W32" s="253">
        <f t="shared" si="9"/>
        <v>0</v>
      </c>
    </row>
    <row r="33" spans="2:23" ht="15" customHeight="1" x14ac:dyDescent="0.35">
      <c r="B33" s="58" t="str">
        <f t="shared" si="10"/>
        <v>!!!</v>
      </c>
      <c r="C33" s="226"/>
      <c r="D33" s="246"/>
      <c r="E33" s="248"/>
      <c r="F33" s="261"/>
      <c r="G33" s="172"/>
      <c r="H33" s="246"/>
      <c r="I33" s="28"/>
      <c r="J33" s="17"/>
      <c r="K33" s="253" t="str">
        <f t="shared" si="11"/>
        <v>Leer</v>
      </c>
      <c r="L33" s="253" t="str">
        <f t="shared" si="1"/>
        <v>Leer</v>
      </c>
      <c r="M33" s="253" t="str">
        <f t="shared" si="12"/>
        <v>Leer</v>
      </c>
      <c r="N33" s="253" t="str">
        <f>VLOOKUP(C33,{"29 - Psychiatrie (Erwachsene)","BGI";"30 - Kinder- und Jugendpsychiatrie","BGII";"31 - Psychosomatik","BGI";0,"Leer"},2,0)</f>
        <v>Leer</v>
      </c>
      <c r="O33" s="253" t="str">
        <f>VLOOKUP(C33,{"29 - Psychiatrie (Erwachsene)","BGIb";"30 - Kinder- und Jugendpsychiatrie","BGIIb";"31 - Psychosomatik","BGIb";0,"Leer"},2,0)</f>
        <v>Leer</v>
      </c>
      <c r="P33" s="253" t="str">
        <f t="shared" si="2"/>
        <v>Leer</v>
      </c>
      <c r="Q33" s="253">
        <f t="shared" si="3"/>
        <v>0</v>
      </c>
      <c r="R33" s="253">
        <f t="shared" si="4"/>
        <v>0</v>
      </c>
      <c r="S33" s="253">
        <f t="shared" si="5"/>
        <v>0</v>
      </c>
      <c r="T33" s="253">
        <f t="shared" si="6"/>
        <v>0</v>
      </c>
      <c r="U33" s="253">
        <f t="shared" si="7"/>
        <v>0</v>
      </c>
      <c r="V33" s="253">
        <f t="shared" si="8"/>
        <v>0</v>
      </c>
      <c r="W33" s="253">
        <f t="shared" si="9"/>
        <v>0</v>
      </c>
    </row>
    <row r="34" spans="2:23" ht="15" customHeight="1" x14ac:dyDescent="0.35">
      <c r="B34" s="58" t="str">
        <f t="shared" si="10"/>
        <v>!!!</v>
      </c>
      <c r="C34" s="226"/>
      <c r="D34" s="246"/>
      <c r="E34" s="248"/>
      <c r="F34" s="261"/>
      <c r="G34" s="172"/>
      <c r="H34" s="246"/>
      <c r="I34" s="28"/>
      <c r="J34" s="17"/>
      <c r="K34" s="253" t="str">
        <f t="shared" si="11"/>
        <v>Leer</v>
      </c>
      <c r="L34" s="253" t="str">
        <f t="shared" si="1"/>
        <v>Leer</v>
      </c>
      <c r="M34" s="253" t="str">
        <f t="shared" si="12"/>
        <v>Leer</v>
      </c>
      <c r="N34" s="253" t="str">
        <f>VLOOKUP(C34,{"29 - Psychiatrie (Erwachsene)","BGI";"30 - Kinder- und Jugendpsychiatrie","BGII";"31 - Psychosomatik","BGI";0,"Leer"},2,0)</f>
        <v>Leer</v>
      </c>
      <c r="O34" s="253" t="str">
        <f>VLOOKUP(C34,{"29 - Psychiatrie (Erwachsene)","BGIb";"30 - Kinder- und Jugendpsychiatrie","BGIIb";"31 - Psychosomatik","BGIb";0,"Leer"},2,0)</f>
        <v>Leer</v>
      </c>
      <c r="P34" s="253" t="str">
        <f t="shared" si="2"/>
        <v>Leer</v>
      </c>
      <c r="Q34" s="253">
        <f t="shared" si="3"/>
        <v>0</v>
      </c>
      <c r="R34" s="253">
        <f t="shared" si="4"/>
        <v>0</v>
      </c>
      <c r="S34" s="253">
        <f t="shared" si="5"/>
        <v>0</v>
      </c>
      <c r="T34" s="253">
        <f t="shared" si="6"/>
        <v>0</v>
      </c>
      <c r="U34" s="253">
        <f t="shared" si="7"/>
        <v>0</v>
      </c>
      <c r="V34" s="253">
        <f t="shared" si="8"/>
        <v>0</v>
      </c>
      <c r="W34" s="253">
        <f t="shared" si="9"/>
        <v>0</v>
      </c>
    </row>
    <row r="35" spans="2:23" ht="15" customHeight="1" x14ac:dyDescent="0.35">
      <c r="B35" s="58" t="str">
        <f t="shared" si="10"/>
        <v>!!!</v>
      </c>
      <c r="C35" s="226"/>
      <c r="D35" s="246"/>
      <c r="E35" s="248"/>
      <c r="F35" s="261"/>
      <c r="G35" s="172"/>
      <c r="H35" s="246"/>
      <c r="I35" s="28"/>
      <c r="J35" s="17"/>
      <c r="K35" s="253" t="str">
        <f t="shared" si="11"/>
        <v>Leer</v>
      </c>
      <c r="L35" s="253" t="str">
        <f t="shared" si="1"/>
        <v>Leer</v>
      </c>
      <c r="M35" s="253" t="str">
        <f t="shared" si="12"/>
        <v>Leer</v>
      </c>
      <c r="N35" s="253" t="str">
        <f>VLOOKUP(C35,{"29 - Psychiatrie (Erwachsene)","BGI";"30 - Kinder- und Jugendpsychiatrie","BGII";"31 - Psychosomatik","BGI";0,"Leer"},2,0)</f>
        <v>Leer</v>
      </c>
      <c r="O35" s="253" t="str">
        <f>VLOOKUP(C35,{"29 - Psychiatrie (Erwachsene)","BGIb";"30 - Kinder- und Jugendpsychiatrie","BGIIb";"31 - Psychosomatik","BGIb";0,"Leer"},2,0)</f>
        <v>Leer</v>
      </c>
      <c r="P35" s="253" t="str">
        <f t="shared" si="2"/>
        <v>Leer</v>
      </c>
      <c r="Q35" s="253">
        <f t="shared" si="3"/>
        <v>0</v>
      </c>
      <c r="R35" s="253">
        <f t="shared" si="4"/>
        <v>0</v>
      </c>
      <c r="S35" s="253">
        <f t="shared" si="5"/>
        <v>0</v>
      </c>
      <c r="T35" s="253">
        <f t="shared" si="6"/>
        <v>0</v>
      </c>
      <c r="U35" s="253">
        <f t="shared" si="7"/>
        <v>0</v>
      </c>
      <c r="V35" s="253">
        <f t="shared" si="8"/>
        <v>0</v>
      </c>
      <c r="W35" s="253">
        <f t="shared" si="9"/>
        <v>0</v>
      </c>
    </row>
    <row r="36" spans="2:23" ht="15" customHeight="1" x14ac:dyDescent="0.35">
      <c r="B36" s="58" t="str">
        <f t="shared" si="10"/>
        <v>!!!</v>
      </c>
      <c r="C36" s="226"/>
      <c r="D36" s="246"/>
      <c r="E36" s="248"/>
      <c r="F36" s="261"/>
      <c r="G36" s="172"/>
      <c r="H36" s="246"/>
      <c r="I36" s="28"/>
      <c r="J36" s="17"/>
      <c r="K36" s="253" t="str">
        <f t="shared" si="11"/>
        <v>Leer</v>
      </c>
      <c r="L36" s="253" t="str">
        <f t="shared" si="1"/>
        <v>Leer</v>
      </c>
      <c r="M36" s="253" t="str">
        <f t="shared" si="12"/>
        <v>Leer</v>
      </c>
      <c r="N36" s="253" t="str">
        <f>VLOOKUP(C36,{"29 - Psychiatrie (Erwachsene)","BGI";"30 - Kinder- und Jugendpsychiatrie","BGII";"31 - Psychosomatik","BGI";0,"Leer"},2,0)</f>
        <v>Leer</v>
      </c>
      <c r="O36" s="253" t="str">
        <f>VLOOKUP(C36,{"29 - Psychiatrie (Erwachsene)","BGIb";"30 - Kinder- und Jugendpsychiatrie","BGIIb";"31 - Psychosomatik","BGIb";0,"Leer"},2,0)</f>
        <v>Leer</v>
      </c>
      <c r="P36" s="253" t="str">
        <f t="shared" si="2"/>
        <v>Leer</v>
      </c>
      <c r="Q36" s="253">
        <f t="shared" si="3"/>
        <v>0</v>
      </c>
      <c r="R36" s="253">
        <f t="shared" si="4"/>
        <v>0</v>
      </c>
      <c r="S36" s="253">
        <f t="shared" si="5"/>
        <v>0</v>
      </c>
      <c r="T36" s="253">
        <f t="shared" si="6"/>
        <v>0</v>
      </c>
      <c r="U36" s="253">
        <f t="shared" si="7"/>
        <v>0</v>
      </c>
      <c r="V36" s="253">
        <f t="shared" si="8"/>
        <v>0</v>
      </c>
      <c r="W36" s="253">
        <f t="shared" si="9"/>
        <v>0</v>
      </c>
    </row>
    <row r="37" spans="2:23" ht="15" customHeight="1" x14ac:dyDescent="0.35">
      <c r="B37" s="58" t="str">
        <f t="shared" si="10"/>
        <v>!!!</v>
      </c>
      <c r="C37" s="226"/>
      <c r="D37" s="246"/>
      <c r="E37" s="248"/>
      <c r="F37" s="261"/>
      <c r="G37" s="172"/>
      <c r="H37" s="246"/>
      <c r="I37" s="28"/>
      <c r="J37" s="17"/>
      <c r="K37" s="253" t="str">
        <f t="shared" si="11"/>
        <v>Leer</v>
      </c>
      <c r="L37" s="253" t="str">
        <f t="shared" si="1"/>
        <v>Leer</v>
      </c>
      <c r="M37" s="253" t="str">
        <f t="shared" si="12"/>
        <v>Leer</v>
      </c>
      <c r="N37" s="253" t="str">
        <f>VLOOKUP(C37,{"29 - Psychiatrie (Erwachsene)","BGI";"30 - Kinder- und Jugendpsychiatrie","BGII";"31 - Psychosomatik","BGI";0,"Leer"},2,0)</f>
        <v>Leer</v>
      </c>
      <c r="O37" s="253" t="str">
        <f>VLOOKUP(C37,{"29 - Psychiatrie (Erwachsene)","BGIb";"30 - Kinder- und Jugendpsychiatrie","BGIIb";"31 - Psychosomatik","BGIb";0,"Leer"},2,0)</f>
        <v>Leer</v>
      </c>
      <c r="P37" s="253" t="str">
        <f t="shared" si="2"/>
        <v>Leer</v>
      </c>
      <c r="Q37" s="253">
        <f t="shared" si="3"/>
        <v>0</v>
      </c>
      <c r="R37" s="253">
        <f t="shared" si="4"/>
        <v>0</v>
      </c>
      <c r="S37" s="253">
        <f t="shared" si="5"/>
        <v>0</v>
      </c>
      <c r="T37" s="253">
        <f t="shared" si="6"/>
        <v>0</v>
      </c>
      <c r="U37" s="253">
        <f t="shared" si="7"/>
        <v>0</v>
      </c>
      <c r="V37" s="253">
        <f t="shared" si="8"/>
        <v>0</v>
      </c>
      <c r="W37" s="253">
        <f t="shared" si="9"/>
        <v>0</v>
      </c>
    </row>
    <row r="38" spans="2:23" ht="15" customHeight="1" x14ac:dyDescent="0.35">
      <c r="B38" s="58" t="str">
        <f t="shared" si="10"/>
        <v>!!!</v>
      </c>
      <c r="C38" s="226"/>
      <c r="D38" s="246"/>
      <c r="E38" s="248"/>
      <c r="F38" s="261"/>
      <c r="G38" s="172"/>
      <c r="H38" s="246"/>
      <c r="I38" s="28"/>
      <c r="J38" s="17"/>
      <c r="K38" s="253" t="str">
        <f t="shared" si="11"/>
        <v>Leer</v>
      </c>
      <c r="L38" s="253" t="str">
        <f t="shared" si="1"/>
        <v>Leer</v>
      </c>
      <c r="M38" s="253" t="str">
        <f t="shared" si="12"/>
        <v>Leer</v>
      </c>
      <c r="N38" s="253" t="str">
        <f>VLOOKUP(C38,{"29 - Psychiatrie (Erwachsene)","BGI";"30 - Kinder- und Jugendpsychiatrie","BGII";"31 - Psychosomatik","BGI";0,"Leer"},2,0)</f>
        <v>Leer</v>
      </c>
      <c r="O38" s="253" t="str">
        <f>VLOOKUP(C38,{"29 - Psychiatrie (Erwachsene)","BGIb";"30 - Kinder- und Jugendpsychiatrie","BGIIb";"31 - Psychosomatik","BGIb";0,"Leer"},2,0)</f>
        <v>Leer</v>
      </c>
      <c r="P38" s="253" t="str">
        <f t="shared" si="2"/>
        <v>Leer</v>
      </c>
      <c r="Q38" s="253">
        <f t="shared" si="3"/>
        <v>0</v>
      </c>
      <c r="R38" s="253">
        <f t="shared" si="4"/>
        <v>0</v>
      </c>
      <c r="S38" s="253">
        <f t="shared" si="5"/>
        <v>0</v>
      </c>
      <c r="T38" s="253">
        <f t="shared" si="6"/>
        <v>0</v>
      </c>
      <c r="U38" s="253">
        <f t="shared" si="7"/>
        <v>0</v>
      </c>
      <c r="V38" s="253">
        <f t="shared" si="8"/>
        <v>0</v>
      </c>
      <c r="W38" s="253">
        <f t="shared" si="9"/>
        <v>0</v>
      </c>
    </row>
    <row r="39" spans="2:23" ht="15" customHeight="1" x14ac:dyDescent="0.35">
      <c r="B39" s="58" t="str">
        <f t="shared" si="10"/>
        <v>!!!</v>
      </c>
      <c r="C39" s="226"/>
      <c r="D39" s="246"/>
      <c r="E39" s="248"/>
      <c r="F39" s="261"/>
      <c r="G39" s="172"/>
      <c r="H39" s="246"/>
      <c r="I39" s="28"/>
      <c r="J39" s="17"/>
      <c r="K39" s="253" t="str">
        <f t="shared" si="11"/>
        <v>Leer</v>
      </c>
      <c r="L39" s="253" t="str">
        <f t="shared" si="1"/>
        <v>Leer</v>
      </c>
      <c r="M39" s="253" t="str">
        <f t="shared" si="12"/>
        <v>Leer</v>
      </c>
      <c r="N39" s="253" t="str">
        <f>VLOOKUP(C39,{"29 - Psychiatrie (Erwachsene)","BGI";"30 - Kinder- und Jugendpsychiatrie","BGII";"31 - Psychosomatik","BGI";0,"Leer"},2,0)</f>
        <v>Leer</v>
      </c>
      <c r="O39" s="253" t="str">
        <f>VLOOKUP(C39,{"29 - Psychiatrie (Erwachsene)","BGIb";"30 - Kinder- und Jugendpsychiatrie","BGIIb";"31 - Psychosomatik","BGIb";0,"Leer"},2,0)</f>
        <v>Leer</v>
      </c>
      <c r="P39" s="253" t="str">
        <f t="shared" si="2"/>
        <v>Leer</v>
      </c>
      <c r="Q39" s="253">
        <f t="shared" si="3"/>
        <v>0</v>
      </c>
      <c r="R39" s="253">
        <f t="shared" si="4"/>
        <v>0</v>
      </c>
      <c r="S39" s="253">
        <f t="shared" si="5"/>
        <v>0</v>
      </c>
      <c r="T39" s="253">
        <f t="shared" si="6"/>
        <v>0</v>
      </c>
      <c r="U39" s="253">
        <f t="shared" si="7"/>
        <v>0</v>
      </c>
      <c r="V39" s="253">
        <f t="shared" si="8"/>
        <v>0</v>
      </c>
      <c r="W39" s="253">
        <f t="shared" si="9"/>
        <v>0</v>
      </c>
    </row>
    <row r="40" spans="2:23" ht="15" customHeight="1" x14ac:dyDescent="0.35">
      <c r="B40" s="58" t="str">
        <f t="shared" si="10"/>
        <v>!!!</v>
      </c>
      <c r="C40" s="226"/>
      <c r="D40" s="246"/>
      <c r="E40" s="248"/>
      <c r="F40" s="261"/>
      <c r="G40" s="172"/>
      <c r="H40" s="246"/>
      <c r="I40" s="28"/>
      <c r="J40" s="17"/>
      <c r="K40" s="253" t="str">
        <f t="shared" si="11"/>
        <v>Leer</v>
      </c>
      <c r="L40" s="253" t="str">
        <f t="shared" si="1"/>
        <v>Leer</v>
      </c>
      <c r="M40" s="253" t="str">
        <f t="shared" si="12"/>
        <v>Leer</v>
      </c>
      <c r="N40" s="253" t="str">
        <f>VLOOKUP(C40,{"29 - Psychiatrie (Erwachsene)","BGI";"30 - Kinder- und Jugendpsychiatrie","BGII";"31 - Psychosomatik","BGI";0,"Leer"},2,0)</f>
        <v>Leer</v>
      </c>
      <c r="O40" s="253" t="str">
        <f>VLOOKUP(C40,{"29 - Psychiatrie (Erwachsene)","BGIb";"30 - Kinder- und Jugendpsychiatrie","BGIIb";"31 - Psychosomatik","BGIb";0,"Leer"},2,0)</f>
        <v>Leer</v>
      </c>
      <c r="P40" s="253" t="str">
        <f t="shared" si="2"/>
        <v>Leer</v>
      </c>
      <c r="Q40" s="253">
        <f t="shared" si="3"/>
        <v>0</v>
      </c>
      <c r="R40" s="253">
        <f t="shared" si="4"/>
        <v>0</v>
      </c>
      <c r="S40" s="253">
        <f t="shared" si="5"/>
        <v>0</v>
      </c>
      <c r="T40" s="253">
        <f t="shared" si="6"/>
        <v>0</v>
      </c>
      <c r="U40" s="253">
        <f t="shared" si="7"/>
        <v>0</v>
      </c>
      <c r="V40" s="253">
        <f t="shared" si="8"/>
        <v>0</v>
      </c>
      <c r="W40" s="253">
        <f t="shared" si="9"/>
        <v>0</v>
      </c>
    </row>
    <row r="41" spans="2:23" ht="15" customHeight="1" x14ac:dyDescent="0.35">
      <c r="B41" s="58" t="str">
        <f t="shared" si="10"/>
        <v>!!!</v>
      </c>
      <c r="C41" s="226"/>
      <c r="D41" s="246"/>
      <c r="E41" s="248"/>
      <c r="F41" s="261"/>
      <c r="G41" s="172"/>
      <c r="H41" s="246"/>
      <c r="I41" s="28"/>
      <c r="J41" s="17"/>
      <c r="K41" s="253" t="str">
        <f t="shared" si="11"/>
        <v>Leer</v>
      </c>
      <c r="L41" s="253" t="str">
        <f t="shared" si="1"/>
        <v>Leer</v>
      </c>
      <c r="M41" s="253" t="str">
        <f t="shared" si="12"/>
        <v>Leer</v>
      </c>
      <c r="N41" s="253" t="str">
        <f>VLOOKUP(C41,{"29 - Psychiatrie (Erwachsene)","BGI";"30 - Kinder- und Jugendpsychiatrie","BGII";"31 - Psychosomatik","BGI";0,"Leer"},2,0)</f>
        <v>Leer</v>
      </c>
      <c r="O41" s="253" t="str">
        <f>VLOOKUP(C41,{"29 - Psychiatrie (Erwachsene)","BGIb";"30 - Kinder- und Jugendpsychiatrie","BGIIb";"31 - Psychosomatik","BGIb";0,"Leer"},2,0)</f>
        <v>Leer</v>
      </c>
      <c r="P41" s="253" t="str">
        <f t="shared" si="2"/>
        <v>Leer</v>
      </c>
      <c r="Q41" s="253">
        <f t="shared" si="3"/>
        <v>0</v>
      </c>
      <c r="R41" s="253">
        <f t="shared" si="4"/>
        <v>0</v>
      </c>
      <c r="S41" s="253">
        <f t="shared" si="5"/>
        <v>0</v>
      </c>
      <c r="T41" s="253">
        <f t="shared" si="6"/>
        <v>0</v>
      </c>
      <c r="U41" s="253">
        <f t="shared" si="7"/>
        <v>0</v>
      </c>
      <c r="V41" s="253">
        <f t="shared" si="8"/>
        <v>0</v>
      </c>
      <c r="W41" s="253">
        <f t="shared" si="9"/>
        <v>0</v>
      </c>
    </row>
    <row r="42" spans="2:23" ht="15" customHeight="1" x14ac:dyDescent="0.35">
      <c r="B42" s="58" t="str">
        <f t="shared" si="10"/>
        <v>!!!</v>
      </c>
      <c r="C42" s="226"/>
      <c r="D42" s="246"/>
      <c r="E42" s="248"/>
      <c r="F42" s="261"/>
      <c r="G42" s="172"/>
      <c r="H42" s="246"/>
      <c r="I42" s="28"/>
      <c r="J42" s="17"/>
      <c r="K42" s="253" t="str">
        <f t="shared" si="11"/>
        <v>Leer</v>
      </c>
      <c r="L42" s="253" t="str">
        <f t="shared" si="1"/>
        <v>Leer</v>
      </c>
      <c r="M42" s="253" t="str">
        <f t="shared" si="12"/>
        <v>Leer</v>
      </c>
      <c r="N42" s="253" t="str">
        <f>VLOOKUP(C42,{"29 - Psychiatrie (Erwachsene)","BGI";"30 - Kinder- und Jugendpsychiatrie","BGII";"31 - Psychosomatik","BGI";0,"Leer"},2,0)</f>
        <v>Leer</v>
      </c>
      <c r="O42" s="253" t="str">
        <f>VLOOKUP(C42,{"29 - Psychiatrie (Erwachsene)","BGIb";"30 - Kinder- und Jugendpsychiatrie","BGIIb";"31 - Psychosomatik","BGIb";0,"Leer"},2,0)</f>
        <v>Leer</v>
      </c>
      <c r="P42" s="253" t="str">
        <f t="shared" si="2"/>
        <v>Leer</v>
      </c>
      <c r="Q42" s="253">
        <f t="shared" si="3"/>
        <v>0</v>
      </c>
      <c r="R42" s="253">
        <f t="shared" si="4"/>
        <v>0</v>
      </c>
      <c r="S42" s="253">
        <f t="shared" si="5"/>
        <v>0</v>
      </c>
      <c r="T42" s="253">
        <f t="shared" si="6"/>
        <v>0</v>
      </c>
      <c r="U42" s="253">
        <f t="shared" si="7"/>
        <v>0</v>
      </c>
      <c r="V42" s="253">
        <f t="shared" si="8"/>
        <v>0</v>
      </c>
      <c r="W42" s="253">
        <f t="shared" si="9"/>
        <v>0</v>
      </c>
    </row>
    <row r="43" spans="2:23" ht="15" customHeight="1" x14ac:dyDescent="0.35">
      <c r="B43" s="58" t="str">
        <f t="shared" si="10"/>
        <v>!!!</v>
      </c>
      <c r="C43" s="226"/>
      <c r="D43" s="246"/>
      <c r="E43" s="248"/>
      <c r="F43" s="261"/>
      <c r="G43" s="172"/>
      <c r="H43" s="246"/>
      <c r="I43" s="28"/>
      <c r="J43" s="17"/>
      <c r="K43" s="253" t="str">
        <f t="shared" si="11"/>
        <v>Leer</v>
      </c>
      <c r="L43" s="253" t="str">
        <f t="shared" si="1"/>
        <v>Leer</v>
      </c>
      <c r="M43" s="253" t="str">
        <f t="shared" si="12"/>
        <v>Leer</v>
      </c>
      <c r="N43" s="253" t="str">
        <f>VLOOKUP(C43,{"29 - Psychiatrie (Erwachsene)","BGI";"30 - Kinder- und Jugendpsychiatrie","BGII";"31 - Psychosomatik","BGI";0,"Leer"},2,0)</f>
        <v>Leer</v>
      </c>
      <c r="O43" s="253" t="str">
        <f>VLOOKUP(C43,{"29 - Psychiatrie (Erwachsene)","BGIb";"30 - Kinder- und Jugendpsychiatrie","BGIIb";"31 - Psychosomatik","BGIb";0,"Leer"},2,0)</f>
        <v>Leer</v>
      </c>
      <c r="P43" s="253" t="str">
        <f t="shared" si="2"/>
        <v>Leer</v>
      </c>
      <c r="Q43" s="253">
        <f t="shared" si="3"/>
        <v>0</v>
      </c>
      <c r="R43" s="253">
        <f t="shared" si="4"/>
        <v>0</v>
      </c>
      <c r="S43" s="253">
        <f t="shared" si="5"/>
        <v>0</v>
      </c>
      <c r="T43" s="253">
        <f t="shared" si="6"/>
        <v>0</v>
      </c>
      <c r="U43" s="253">
        <f t="shared" si="7"/>
        <v>0</v>
      </c>
      <c r="V43" s="253">
        <f t="shared" si="8"/>
        <v>0</v>
      </c>
      <c r="W43" s="253">
        <f t="shared" si="9"/>
        <v>0</v>
      </c>
    </row>
    <row r="44" spans="2:23" ht="15" customHeight="1" x14ac:dyDescent="0.35">
      <c r="B44" s="58" t="str">
        <f t="shared" si="10"/>
        <v>!!!</v>
      </c>
      <c r="C44" s="226"/>
      <c r="D44" s="246"/>
      <c r="E44" s="248"/>
      <c r="F44" s="261"/>
      <c r="G44" s="172"/>
      <c r="H44" s="246"/>
      <c r="I44" s="28"/>
      <c r="J44" s="17"/>
      <c r="K44" s="253" t="str">
        <f t="shared" si="11"/>
        <v>Leer</v>
      </c>
      <c r="L44" s="253" t="str">
        <f t="shared" si="1"/>
        <v>Leer</v>
      </c>
      <c r="M44" s="253" t="str">
        <f t="shared" si="12"/>
        <v>Leer</v>
      </c>
      <c r="N44" s="253" t="str">
        <f>VLOOKUP(C44,{"29 - Psychiatrie (Erwachsene)","BGI";"30 - Kinder- und Jugendpsychiatrie","BGII";"31 - Psychosomatik","BGI";0,"Leer"},2,0)</f>
        <v>Leer</v>
      </c>
      <c r="O44" s="253" t="str">
        <f>VLOOKUP(C44,{"29 - Psychiatrie (Erwachsene)","BGIb";"30 - Kinder- und Jugendpsychiatrie","BGIIb";"31 - Psychosomatik","BGIb";0,"Leer"},2,0)</f>
        <v>Leer</v>
      </c>
      <c r="P44" s="253" t="str">
        <f t="shared" si="2"/>
        <v>Leer</v>
      </c>
      <c r="Q44" s="253">
        <f t="shared" si="3"/>
        <v>0</v>
      </c>
      <c r="R44" s="253">
        <f t="shared" si="4"/>
        <v>0</v>
      </c>
      <c r="S44" s="253">
        <f t="shared" si="5"/>
        <v>0</v>
      </c>
      <c r="T44" s="253">
        <f t="shared" si="6"/>
        <v>0</v>
      </c>
      <c r="U44" s="253">
        <f t="shared" si="7"/>
        <v>0</v>
      </c>
      <c r="V44" s="253">
        <f t="shared" si="8"/>
        <v>0</v>
      </c>
      <c r="W44" s="253">
        <f t="shared" si="9"/>
        <v>0</v>
      </c>
    </row>
    <row r="45" spans="2:23" ht="15" customHeight="1" x14ac:dyDescent="0.35">
      <c r="B45" s="58" t="str">
        <f t="shared" si="10"/>
        <v>!!!</v>
      </c>
      <c r="C45" s="226"/>
      <c r="D45" s="246"/>
      <c r="E45" s="248"/>
      <c r="F45" s="261"/>
      <c r="G45" s="172"/>
      <c r="H45" s="246"/>
      <c r="I45" s="28"/>
      <c r="J45" s="17"/>
      <c r="K45" s="253" t="str">
        <f t="shared" si="11"/>
        <v>Leer</v>
      </c>
      <c r="L45" s="253" t="str">
        <f t="shared" si="1"/>
        <v>Leer</v>
      </c>
      <c r="M45" s="253" t="str">
        <f t="shared" si="12"/>
        <v>Leer</v>
      </c>
      <c r="N45" s="253" t="str">
        <f>VLOOKUP(C45,{"29 - Psychiatrie (Erwachsene)","BGI";"30 - Kinder- und Jugendpsychiatrie","BGII";"31 - Psychosomatik","BGI";0,"Leer"},2,0)</f>
        <v>Leer</v>
      </c>
      <c r="O45" s="253" t="str">
        <f>VLOOKUP(C45,{"29 - Psychiatrie (Erwachsene)","BGIb";"30 - Kinder- und Jugendpsychiatrie","BGIIb";"31 - Psychosomatik","BGIb";0,"Leer"},2,0)</f>
        <v>Leer</v>
      </c>
      <c r="P45" s="253" t="str">
        <f t="shared" si="2"/>
        <v>Leer</v>
      </c>
      <c r="Q45" s="253">
        <f t="shared" si="3"/>
        <v>0</v>
      </c>
      <c r="R45" s="253">
        <f t="shared" si="4"/>
        <v>0</v>
      </c>
      <c r="S45" s="253">
        <f t="shared" si="5"/>
        <v>0</v>
      </c>
      <c r="T45" s="253">
        <f t="shared" si="6"/>
        <v>0</v>
      </c>
      <c r="U45" s="253">
        <f t="shared" si="7"/>
        <v>0</v>
      </c>
      <c r="V45" s="253">
        <f t="shared" si="8"/>
        <v>0</v>
      </c>
      <c r="W45" s="253">
        <f t="shared" si="9"/>
        <v>0</v>
      </c>
    </row>
    <row r="46" spans="2:23" ht="15" customHeight="1" x14ac:dyDescent="0.35">
      <c r="B46" s="58" t="str">
        <f t="shared" si="10"/>
        <v>!!!</v>
      </c>
      <c r="C46" s="226"/>
      <c r="D46" s="246"/>
      <c r="E46" s="248"/>
      <c r="F46" s="261"/>
      <c r="G46" s="172"/>
      <c r="H46" s="246"/>
      <c r="I46" s="28"/>
      <c r="J46" s="17"/>
      <c r="K46" s="253" t="str">
        <f t="shared" si="11"/>
        <v>Leer</v>
      </c>
      <c r="L46" s="253" t="str">
        <f t="shared" si="1"/>
        <v>Leer</v>
      </c>
      <c r="M46" s="253" t="str">
        <f t="shared" si="12"/>
        <v>Leer</v>
      </c>
      <c r="N46" s="253" t="str">
        <f>VLOOKUP(C46,{"29 - Psychiatrie (Erwachsene)","BGI";"30 - Kinder- und Jugendpsychiatrie","BGII";"31 - Psychosomatik","BGI";0,"Leer"},2,0)</f>
        <v>Leer</v>
      </c>
      <c r="O46" s="253" t="str">
        <f>VLOOKUP(C46,{"29 - Psychiatrie (Erwachsene)","BGIb";"30 - Kinder- und Jugendpsychiatrie","BGIIb";"31 - Psychosomatik","BGIb";0,"Leer"},2,0)</f>
        <v>Leer</v>
      </c>
      <c r="P46" s="253" t="str">
        <f t="shared" si="2"/>
        <v>Leer</v>
      </c>
      <c r="Q46" s="253">
        <f t="shared" si="3"/>
        <v>0</v>
      </c>
      <c r="R46" s="253">
        <f t="shared" si="4"/>
        <v>0</v>
      </c>
      <c r="S46" s="253">
        <f t="shared" si="5"/>
        <v>0</v>
      </c>
      <c r="T46" s="253">
        <f t="shared" si="6"/>
        <v>0</v>
      </c>
      <c r="U46" s="253">
        <f t="shared" si="7"/>
        <v>0</v>
      </c>
      <c r="V46" s="253">
        <f t="shared" si="8"/>
        <v>0</v>
      </c>
      <c r="W46" s="253">
        <f t="shared" si="9"/>
        <v>0</v>
      </c>
    </row>
    <row r="47" spans="2:23" ht="15" customHeight="1" x14ac:dyDescent="0.35">
      <c r="B47" s="58" t="str">
        <f t="shared" si="10"/>
        <v>!!!</v>
      </c>
      <c r="C47" s="226"/>
      <c r="D47" s="246"/>
      <c r="E47" s="248"/>
      <c r="F47" s="261"/>
      <c r="G47" s="172"/>
      <c r="H47" s="246"/>
      <c r="I47" s="28"/>
      <c r="J47" s="17"/>
      <c r="K47" s="253" t="str">
        <f t="shared" si="11"/>
        <v>Leer</v>
      </c>
      <c r="L47" s="253" t="str">
        <f t="shared" si="1"/>
        <v>Leer</v>
      </c>
      <c r="M47" s="253" t="str">
        <f t="shared" si="12"/>
        <v>Leer</v>
      </c>
      <c r="N47" s="253" t="str">
        <f>VLOOKUP(C47,{"29 - Psychiatrie (Erwachsene)","BGI";"30 - Kinder- und Jugendpsychiatrie","BGII";"31 - Psychosomatik","BGI";0,"Leer"},2,0)</f>
        <v>Leer</v>
      </c>
      <c r="O47" s="253" t="str">
        <f>VLOOKUP(C47,{"29 - Psychiatrie (Erwachsene)","BGIb";"30 - Kinder- und Jugendpsychiatrie","BGIIb";"31 - Psychosomatik","BGIb";0,"Leer"},2,0)</f>
        <v>Leer</v>
      </c>
      <c r="P47" s="253" t="str">
        <f t="shared" si="2"/>
        <v>Leer</v>
      </c>
      <c r="Q47" s="253">
        <f t="shared" si="3"/>
        <v>0</v>
      </c>
      <c r="R47" s="253">
        <f t="shared" si="4"/>
        <v>0</v>
      </c>
      <c r="S47" s="253">
        <f t="shared" si="5"/>
        <v>0</v>
      </c>
      <c r="T47" s="253">
        <f t="shared" si="6"/>
        <v>0</v>
      </c>
      <c r="U47" s="253">
        <f t="shared" si="7"/>
        <v>0</v>
      </c>
      <c r="V47" s="253">
        <f t="shared" si="8"/>
        <v>0</v>
      </c>
      <c r="W47" s="253">
        <f t="shared" si="9"/>
        <v>0</v>
      </c>
    </row>
    <row r="48" spans="2:23" ht="15" customHeight="1" x14ac:dyDescent="0.35">
      <c r="B48" s="58" t="str">
        <f t="shared" si="10"/>
        <v>!!!</v>
      </c>
      <c r="C48" s="226"/>
      <c r="D48" s="246"/>
      <c r="E48" s="248"/>
      <c r="F48" s="261"/>
      <c r="G48" s="172"/>
      <c r="H48" s="246"/>
      <c r="I48" s="28"/>
      <c r="J48" s="17"/>
      <c r="K48" s="253" t="str">
        <f t="shared" si="11"/>
        <v>Leer</v>
      </c>
      <c r="L48" s="253" t="str">
        <f t="shared" si="1"/>
        <v>Leer</v>
      </c>
      <c r="M48" s="253" t="str">
        <f t="shared" si="12"/>
        <v>Leer</v>
      </c>
      <c r="N48" s="253" t="str">
        <f>VLOOKUP(C48,{"29 - Psychiatrie (Erwachsene)","BGI";"30 - Kinder- und Jugendpsychiatrie","BGII";"31 - Psychosomatik","BGI";0,"Leer"},2,0)</f>
        <v>Leer</v>
      </c>
      <c r="O48" s="253" t="str">
        <f>VLOOKUP(C48,{"29 - Psychiatrie (Erwachsene)","BGIb";"30 - Kinder- und Jugendpsychiatrie","BGIIb";"31 - Psychosomatik","BGIb";0,"Leer"},2,0)</f>
        <v>Leer</v>
      </c>
      <c r="P48" s="253" t="str">
        <f t="shared" si="2"/>
        <v>Leer</v>
      </c>
      <c r="Q48" s="253">
        <f t="shared" si="3"/>
        <v>0</v>
      </c>
      <c r="R48" s="253">
        <f t="shared" si="4"/>
        <v>0</v>
      </c>
      <c r="S48" s="253">
        <f t="shared" si="5"/>
        <v>0</v>
      </c>
      <c r="T48" s="253">
        <f t="shared" si="6"/>
        <v>0</v>
      </c>
      <c r="U48" s="253">
        <f t="shared" si="7"/>
        <v>0</v>
      </c>
      <c r="V48" s="253">
        <f t="shared" si="8"/>
        <v>0</v>
      </c>
      <c r="W48" s="253">
        <f t="shared" si="9"/>
        <v>0</v>
      </c>
    </row>
    <row r="49" spans="2:23" ht="15" customHeight="1" x14ac:dyDescent="0.35">
      <c r="B49" s="58" t="str">
        <f t="shared" si="10"/>
        <v>!!!</v>
      </c>
      <c r="C49" s="226"/>
      <c r="D49" s="246"/>
      <c r="E49" s="248"/>
      <c r="F49" s="261"/>
      <c r="G49" s="172"/>
      <c r="H49" s="246"/>
      <c r="I49" s="28"/>
      <c r="J49" s="17"/>
      <c r="K49" s="253" t="str">
        <f t="shared" si="11"/>
        <v>Leer</v>
      </c>
      <c r="L49" s="253" t="str">
        <f t="shared" si="1"/>
        <v>Leer</v>
      </c>
      <c r="M49" s="253" t="str">
        <f t="shared" si="12"/>
        <v>Leer</v>
      </c>
      <c r="N49" s="253" t="str">
        <f>VLOOKUP(C49,{"29 - Psychiatrie (Erwachsene)","BGI";"30 - Kinder- und Jugendpsychiatrie","BGII";"31 - Psychosomatik","BGI";0,"Leer"},2,0)</f>
        <v>Leer</v>
      </c>
      <c r="O49" s="253" t="str">
        <f>VLOOKUP(C49,{"29 - Psychiatrie (Erwachsene)","BGIb";"30 - Kinder- und Jugendpsychiatrie","BGIIb";"31 - Psychosomatik","BGIb";0,"Leer"},2,0)</f>
        <v>Leer</v>
      </c>
      <c r="P49" s="253" t="str">
        <f t="shared" si="2"/>
        <v>Leer</v>
      </c>
      <c r="Q49" s="253">
        <f t="shared" si="3"/>
        <v>0</v>
      </c>
      <c r="R49" s="253">
        <f t="shared" si="4"/>
        <v>0</v>
      </c>
      <c r="S49" s="253">
        <f t="shared" si="5"/>
        <v>0</v>
      </c>
      <c r="T49" s="253">
        <f t="shared" si="6"/>
        <v>0</v>
      </c>
      <c r="U49" s="253">
        <f t="shared" si="7"/>
        <v>0</v>
      </c>
      <c r="V49" s="253">
        <f t="shared" si="8"/>
        <v>0</v>
      </c>
      <c r="W49" s="253">
        <f t="shared" si="9"/>
        <v>0</v>
      </c>
    </row>
    <row r="50" spans="2:23" ht="15" customHeight="1" x14ac:dyDescent="0.35">
      <c r="B50" s="58" t="str">
        <f t="shared" si="10"/>
        <v>!!!</v>
      </c>
      <c r="C50" s="226"/>
      <c r="D50" s="246"/>
      <c r="E50" s="248"/>
      <c r="F50" s="261"/>
      <c r="G50" s="172"/>
      <c r="H50" s="246"/>
      <c r="I50" s="28"/>
      <c r="J50" s="17"/>
      <c r="K50" s="253" t="str">
        <f t="shared" si="11"/>
        <v>Leer</v>
      </c>
      <c r="L50" s="253" t="str">
        <f t="shared" si="1"/>
        <v>Leer</v>
      </c>
      <c r="M50" s="253" t="str">
        <f t="shared" si="12"/>
        <v>Leer</v>
      </c>
      <c r="N50" s="253" t="str">
        <f>VLOOKUP(C50,{"29 - Psychiatrie (Erwachsene)","BGI";"30 - Kinder- und Jugendpsychiatrie","BGII";"31 - Psychosomatik","BGI";0,"Leer"},2,0)</f>
        <v>Leer</v>
      </c>
      <c r="O50" s="253" t="str">
        <f>VLOOKUP(C50,{"29 - Psychiatrie (Erwachsene)","BGIb";"30 - Kinder- und Jugendpsychiatrie","BGIIb";"31 - Psychosomatik","BGIb";0,"Leer"},2,0)</f>
        <v>Leer</v>
      </c>
      <c r="P50" s="253" t="str">
        <f t="shared" si="2"/>
        <v>Leer</v>
      </c>
      <c r="Q50" s="253">
        <f t="shared" si="3"/>
        <v>0</v>
      </c>
      <c r="R50" s="253">
        <f t="shared" si="4"/>
        <v>0</v>
      </c>
      <c r="S50" s="253">
        <f t="shared" si="5"/>
        <v>0</v>
      </c>
      <c r="T50" s="253">
        <f t="shared" si="6"/>
        <v>0</v>
      </c>
      <c r="U50" s="253">
        <f t="shared" si="7"/>
        <v>0</v>
      </c>
      <c r="V50" s="253">
        <f t="shared" si="8"/>
        <v>0</v>
      </c>
      <c r="W50" s="253">
        <f t="shared" si="9"/>
        <v>0</v>
      </c>
    </row>
    <row r="51" spans="2:23" ht="15" customHeight="1" x14ac:dyDescent="0.35">
      <c r="B51" s="58" t="str">
        <f t="shared" si="10"/>
        <v>!!!</v>
      </c>
      <c r="C51" s="226"/>
      <c r="D51" s="246"/>
      <c r="E51" s="248"/>
      <c r="F51" s="261"/>
      <c r="G51" s="172"/>
      <c r="H51" s="246"/>
      <c r="I51" s="28"/>
      <c r="J51" s="17"/>
      <c r="K51" s="253" t="str">
        <f t="shared" si="11"/>
        <v>Leer</v>
      </c>
      <c r="L51" s="253" t="str">
        <f t="shared" si="1"/>
        <v>Leer</v>
      </c>
      <c r="M51" s="253" t="str">
        <f t="shared" si="12"/>
        <v>Leer</v>
      </c>
      <c r="N51" s="253" t="str">
        <f>VLOOKUP(C51,{"29 - Psychiatrie (Erwachsene)","BGI";"30 - Kinder- und Jugendpsychiatrie","BGII";"31 - Psychosomatik","BGI";0,"Leer"},2,0)</f>
        <v>Leer</v>
      </c>
      <c r="O51" s="253" t="str">
        <f>VLOOKUP(C51,{"29 - Psychiatrie (Erwachsene)","BGIb";"30 - Kinder- und Jugendpsychiatrie","BGIIb";"31 - Psychosomatik","BGIb";0,"Leer"},2,0)</f>
        <v>Leer</v>
      </c>
      <c r="P51" s="253" t="str">
        <f t="shared" si="2"/>
        <v>Leer</v>
      </c>
      <c r="Q51" s="253">
        <f t="shared" si="3"/>
        <v>0</v>
      </c>
      <c r="R51" s="253">
        <f t="shared" si="4"/>
        <v>0</v>
      </c>
      <c r="S51" s="253">
        <f t="shared" si="5"/>
        <v>0</v>
      </c>
      <c r="T51" s="253">
        <f t="shared" si="6"/>
        <v>0</v>
      </c>
      <c r="U51" s="253">
        <f t="shared" si="7"/>
        <v>0</v>
      </c>
      <c r="V51" s="253">
        <f t="shared" si="8"/>
        <v>0</v>
      </c>
      <c r="W51" s="253">
        <f t="shared" si="9"/>
        <v>0</v>
      </c>
    </row>
    <row r="52" spans="2:23" ht="15" customHeight="1" x14ac:dyDescent="0.35">
      <c r="B52" s="58" t="str">
        <f t="shared" si="10"/>
        <v>!!!</v>
      </c>
      <c r="C52" s="226"/>
      <c r="D52" s="246"/>
      <c r="E52" s="248"/>
      <c r="F52" s="261"/>
      <c r="G52" s="172"/>
      <c r="H52" s="246"/>
      <c r="I52" s="28"/>
      <c r="J52" s="17"/>
      <c r="K52" s="253" t="str">
        <f t="shared" si="11"/>
        <v>Leer</v>
      </c>
      <c r="L52" s="253" t="str">
        <f t="shared" si="1"/>
        <v>Leer</v>
      </c>
      <c r="M52" s="253" t="str">
        <f t="shared" si="12"/>
        <v>Leer</v>
      </c>
      <c r="N52" s="253" t="str">
        <f>VLOOKUP(C52,{"29 - Psychiatrie (Erwachsene)","BGI";"30 - Kinder- und Jugendpsychiatrie","BGII";"31 - Psychosomatik","BGI";0,"Leer"},2,0)</f>
        <v>Leer</v>
      </c>
      <c r="O52" s="253" t="str">
        <f>VLOOKUP(C52,{"29 - Psychiatrie (Erwachsene)","BGIb";"30 - Kinder- und Jugendpsychiatrie","BGIIb";"31 - Psychosomatik","BGIb";0,"Leer"},2,0)</f>
        <v>Leer</v>
      </c>
      <c r="P52" s="253" t="str">
        <f t="shared" si="2"/>
        <v>Leer</v>
      </c>
      <c r="Q52" s="253">
        <f t="shared" si="3"/>
        <v>0</v>
      </c>
      <c r="R52" s="253">
        <f t="shared" si="4"/>
        <v>0</v>
      </c>
      <c r="S52" s="253">
        <f t="shared" si="5"/>
        <v>0</v>
      </c>
      <c r="T52" s="253">
        <f t="shared" si="6"/>
        <v>0</v>
      </c>
      <c r="U52" s="253">
        <f t="shared" si="7"/>
        <v>0</v>
      </c>
      <c r="V52" s="253">
        <f t="shared" si="8"/>
        <v>0</v>
      </c>
      <c r="W52" s="253">
        <f t="shared" si="9"/>
        <v>0</v>
      </c>
    </row>
    <row r="53" spans="2:23" ht="15" customHeight="1" x14ac:dyDescent="0.35">
      <c r="B53" s="58" t="str">
        <f t="shared" si="10"/>
        <v>!!!</v>
      </c>
      <c r="C53" s="226"/>
      <c r="D53" s="246"/>
      <c r="E53" s="248"/>
      <c r="F53" s="261"/>
      <c r="G53" s="172"/>
      <c r="H53" s="246"/>
      <c r="I53" s="28"/>
      <c r="J53" s="17"/>
      <c r="K53" s="253" t="str">
        <f t="shared" si="11"/>
        <v>Leer</v>
      </c>
      <c r="L53" s="253" t="str">
        <f t="shared" si="1"/>
        <v>Leer</v>
      </c>
      <c r="M53" s="253" t="str">
        <f t="shared" si="12"/>
        <v>Leer</v>
      </c>
      <c r="N53" s="253" t="str">
        <f>VLOOKUP(C53,{"29 - Psychiatrie (Erwachsene)","BGI";"30 - Kinder- und Jugendpsychiatrie","BGII";"31 - Psychosomatik","BGI";0,"Leer"},2,0)</f>
        <v>Leer</v>
      </c>
      <c r="O53" s="253" t="str">
        <f>VLOOKUP(C53,{"29 - Psychiatrie (Erwachsene)","BGIb";"30 - Kinder- und Jugendpsychiatrie","BGIIb";"31 - Psychosomatik","BGIb";0,"Leer"},2,0)</f>
        <v>Leer</v>
      </c>
      <c r="P53" s="253" t="str">
        <f t="shared" si="2"/>
        <v>Leer</v>
      </c>
      <c r="Q53" s="253">
        <f t="shared" si="3"/>
        <v>0</v>
      </c>
      <c r="R53" s="253">
        <f t="shared" si="4"/>
        <v>0</v>
      </c>
      <c r="S53" s="253">
        <f t="shared" si="5"/>
        <v>0</v>
      </c>
      <c r="T53" s="253">
        <f t="shared" si="6"/>
        <v>0</v>
      </c>
      <c r="U53" s="253">
        <f t="shared" si="7"/>
        <v>0</v>
      </c>
      <c r="V53" s="253">
        <f t="shared" si="8"/>
        <v>0</v>
      </c>
      <c r="W53" s="253">
        <f t="shared" si="9"/>
        <v>0</v>
      </c>
    </row>
    <row r="54" spans="2:23" ht="15" customHeight="1" x14ac:dyDescent="0.35">
      <c r="B54" s="58" t="str">
        <f t="shared" si="10"/>
        <v>!!!</v>
      </c>
      <c r="C54" s="226"/>
      <c r="D54" s="246"/>
      <c r="E54" s="248"/>
      <c r="F54" s="261"/>
      <c r="G54" s="172"/>
      <c r="H54" s="246"/>
      <c r="I54" s="28"/>
      <c r="J54" s="17"/>
      <c r="K54" s="253" t="str">
        <f t="shared" si="11"/>
        <v>Leer</v>
      </c>
      <c r="L54" s="253" t="str">
        <f t="shared" si="1"/>
        <v>Leer</v>
      </c>
      <c r="M54" s="253" t="str">
        <f t="shared" si="12"/>
        <v>Leer</v>
      </c>
      <c r="N54" s="253" t="str">
        <f>VLOOKUP(C54,{"29 - Psychiatrie (Erwachsene)","BGI";"30 - Kinder- und Jugendpsychiatrie","BGII";"31 - Psychosomatik","BGI";0,"Leer"},2,0)</f>
        <v>Leer</v>
      </c>
      <c r="O54" s="253" t="str">
        <f>VLOOKUP(C54,{"29 - Psychiatrie (Erwachsene)","BGIb";"30 - Kinder- und Jugendpsychiatrie","BGIIb";"31 - Psychosomatik","BGIb";0,"Leer"},2,0)</f>
        <v>Leer</v>
      </c>
      <c r="P54" s="253" t="str">
        <f t="shared" si="2"/>
        <v>Leer</v>
      </c>
      <c r="Q54" s="253">
        <f t="shared" si="3"/>
        <v>0</v>
      </c>
      <c r="R54" s="253">
        <f t="shared" si="4"/>
        <v>0</v>
      </c>
      <c r="S54" s="253">
        <f t="shared" si="5"/>
        <v>0</v>
      </c>
      <c r="T54" s="253">
        <f t="shared" si="6"/>
        <v>0</v>
      </c>
      <c r="U54" s="253">
        <f t="shared" si="7"/>
        <v>0</v>
      </c>
      <c r="V54" s="253">
        <f t="shared" si="8"/>
        <v>0</v>
      </c>
      <c r="W54" s="253">
        <f t="shared" si="9"/>
        <v>0</v>
      </c>
    </row>
    <row r="55" spans="2:23" ht="15" customHeight="1" x14ac:dyDescent="0.35">
      <c r="B55" s="58" t="str">
        <f t="shared" si="10"/>
        <v>!!!</v>
      </c>
      <c r="C55" s="226"/>
      <c r="D55" s="246"/>
      <c r="E55" s="248"/>
      <c r="F55" s="261"/>
      <c r="G55" s="172"/>
      <c r="H55" s="246"/>
      <c r="I55" s="28"/>
      <c r="J55" s="17"/>
      <c r="K55" s="253" t="str">
        <f t="shared" si="11"/>
        <v>Leer</v>
      </c>
      <c r="L55" s="253" t="str">
        <f t="shared" si="1"/>
        <v>Leer</v>
      </c>
      <c r="M55" s="253" t="str">
        <f t="shared" si="12"/>
        <v>Leer</v>
      </c>
      <c r="N55" s="253" t="str">
        <f>VLOOKUP(C55,{"29 - Psychiatrie (Erwachsene)","BGI";"30 - Kinder- und Jugendpsychiatrie","BGII";"31 - Psychosomatik","BGI";0,"Leer"},2,0)</f>
        <v>Leer</v>
      </c>
      <c r="O55" s="253" t="str">
        <f>VLOOKUP(C55,{"29 - Psychiatrie (Erwachsene)","BGIb";"30 - Kinder- und Jugendpsychiatrie","BGIIb";"31 - Psychosomatik","BGIb";0,"Leer"},2,0)</f>
        <v>Leer</v>
      </c>
      <c r="P55" s="253" t="str">
        <f t="shared" si="2"/>
        <v>Leer</v>
      </c>
      <c r="Q55" s="253">
        <f t="shared" si="3"/>
        <v>0</v>
      </c>
      <c r="R55" s="253">
        <f t="shared" si="4"/>
        <v>0</v>
      </c>
      <c r="S55" s="253">
        <f t="shared" si="5"/>
        <v>0</v>
      </c>
      <c r="T55" s="253">
        <f t="shared" si="6"/>
        <v>0</v>
      </c>
      <c r="U55" s="253">
        <f t="shared" si="7"/>
        <v>0</v>
      </c>
      <c r="V55" s="253">
        <f t="shared" si="8"/>
        <v>0</v>
      </c>
      <c r="W55" s="253">
        <f t="shared" si="9"/>
        <v>0</v>
      </c>
    </row>
    <row r="56" spans="2:23" ht="15" customHeight="1" x14ac:dyDescent="0.35">
      <c r="B56" s="58" t="str">
        <f t="shared" si="10"/>
        <v>!!!</v>
      </c>
      <c r="C56" s="226"/>
      <c r="D56" s="246"/>
      <c r="E56" s="248"/>
      <c r="F56" s="261"/>
      <c r="G56" s="172"/>
      <c r="H56" s="246"/>
      <c r="I56" s="28"/>
      <c r="J56" s="17"/>
      <c r="K56" s="253" t="str">
        <f t="shared" si="11"/>
        <v>Leer</v>
      </c>
      <c r="L56" s="253" t="str">
        <f t="shared" si="1"/>
        <v>Leer</v>
      </c>
      <c r="M56" s="253" t="str">
        <f t="shared" si="12"/>
        <v>Leer</v>
      </c>
      <c r="N56" s="253" t="str">
        <f>VLOOKUP(C56,{"29 - Psychiatrie (Erwachsene)","BGI";"30 - Kinder- und Jugendpsychiatrie","BGII";"31 - Psychosomatik","BGI";0,"Leer"},2,0)</f>
        <v>Leer</v>
      </c>
      <c r="O56" s="253" t="str">
        <f>VLOOKUP(C56,{"29 - Psychiatrie (Erwachsene)","BGIb";"30 - Kinder- und Jugendpsychiatrie","BGIIb";"31 - Psychosomatik","BGIb";0,"Leer"},2,0)</f>
        <v>Leer</v>
      </c>
      <c r="P56" s="253" t="str">
        <f t="shared" si="2"/>
        <v>Leer</v>
      </c>
      <c r="Q56" s="253">
        <f t="shared" si="3"/>
        <v>0</v>
      </c>
      <c r="R56" s="253">
        <f t="shared" si="4"/>
        <v>0</v>
      </c>
      <c r="S56" s="253">
        <f t="shared" si="5"/>
        <v>0</v>
      </c>
      <c r="T56" s="253">
        <f t="shared" si="6"/>
        <v>0</v>
      </c>
      <c r="U56" s="253">
        <f t="shared" si="7"/>
        <v>0</v>
      </c>
      <c r="V56" s="253">
        <f t="shared" si="8"/>
        <v>0</v>
      </c>
      <c r="W56" s="253">
        <f t="shared" si="9"/>
        <v>0</v>
      </c>
    </row>
    <row r="57" spans="2:23" ht="15" customHeight="1" x14ac:dyDescent="0.35">
      <c r="B57" s="58" t="str">
        <f t="shared" si="10"/>
        <v>!!!</v>
      </c>
      <c r="C57" s="226"/>
      <c r="D57" s="246"/>
      <c r="E57" s="248"/>
      <c r="F57" s="261"/>
      <c r="G57" s="172"/>
      <c r="H57" s="246"/>
      <c r="I57" s="28"/>
      <c r="J57" s="17"/>
      <c r="K57" s="253" t="str">
        <f t="shared" si="11"/>
        <v>Leer</v>
      </c>
      <c r="L57" s="253" t="str">
        <f t="shared" si="1"/>
        <v>Leer</v>
      </c>
      <c r="M57" s="253" t="str">
        <f t="shared" si="12"/>
        <v>Leer</v>
      </c>
      <c r="N57" s="253" t="str">
        <f>VLOOKUP(C57,{"29 - Psychiatrie (Erwachsene)","BGI";"30 - Kinder- und Jugendpsychiatrie","BGII";"31 - Psychosomatik","BGI";0,"Leer"},2,0)</f>
        <v>Leer</v>
      </c>
      <c r="O57" s="253" t="str">
        <f>VLOOKUP(C57,{"29 - Psychiatrie (Erwachsene)","BGIb";"30 - Kinder- und Jugendpsychiatrie","BGIIb";"31 - Psychosomatik","BGIb";0,"Leer"},2,0)</f>
        <v>Leer</v>
      </c>
      <c r="P57" s="253" t="str">
        <f t="shared" si="2"/>
        <v>Leer</v>
      </c>
      <c r="Q57" s="253">
        <f t="shared" si="3"/>
        <v>0</v>
      </c>
      <c r="R57" s="253">
        <f t="shared" si="4"/>
        <v>0</v>
      </c>
      <c r="S57" s="253">
        <f t="shared" si="5"/>
        <v>0</v>
      </c>
      <c r="T57" s="253">
        <f t="shared" si="6"/>
        <v>0</v>
      </c>
      <c r="U57" s="253">
        <f t="shared" si="7"/>
        <v>0</v>
      </c>
      <c r="V57" s="253">
        <f t="shared" si="8"/>
        <v>0</v>
      </c>
      <c r="W57" s="253">
        <f t="shared" si="9"/>
        <v>0</v>
      </c>
    </row>
    <row r="58" spans="2:23" ht="15" customHeight="1" x14ac:dyDescent="0.35">
      <c r="B58" s="58" t="str">
        <f t="shared" si="10"/>
        <v>!!!</v>
      </c>
      <c r="C58" s="226"/>
      <c r="D58" s="246"/>
      <c r="E58" s="248"/>
      <c r="F58" s="261"/>
      <c r="G58" s="172"/>
      <c r="H58" s="246"/>
      <c r="I58" s="28"/>
      <c r="J58" s="17"/>
      <c r="K58" s="253" t="str">
        <f t="shared" si="11"/>
        <v>Leer</v>
      </c>
      <c r="L58" s="253" t="str">
        <f t="shared" si="1"/>
        <v>Leer</v>
      </c>
      <c r="M58" s="253" t="str">
        <f t="shared" si="12"/>
        <v>Leer</v>
      </c>
      <c r="N58" s="253" t="str">
        <f>VLOOKUP(C58,{"29 - Psychiatrie (Erwachsene)","BGI";"30 - Kinder- und Jugendpsychiatrie","BGII";"31 - Psychosomatik","BGI";0,"Leer"},2,0)</f>
        <v>Leer</v>
      </c>
      <c r="O58" s="253" t="str">
        <f>VLOOKUP(C58,{"29 - Psychiatrie (Erwachsene)","BGIb";"30 - Kinder- und Jugendpsychiatrie","BGIIb";"31 - Psychosomatik","BGIb";0,"Leer"},2,0)</f>
        <v>Leer</v>
      </c>
      <c r="P58" s="253" t="str">
        <f t="shared" si="2"/>
        <v>Leer</v>
      </c>
      <c r="Q58" s="253">
        <f t="shared" si="3"/>
        <v>0</v>
      </c>
      <c r="R58" s="253">
        <f t="shared" si="4"/>
        <v>0</v>
      </c>
      <c r="S58" s="253">
        <f t="shared" si="5"/>
        <v>0</v>
      </c>
      <c r="T58" s="253">
        <f t="shared" si="6"/>
        <v>0</v>
      </c>
      <c r="U58" s="253">
        <f t="shared" si="7"/>
        <v>0</v>
      </c>
      <c r="V58" s="253">
        <f t="shared" si="8"/>
        <v>0</v>
      </c>
      <c r="W58" s="253">
        <f t="shared" si="9"/>
        <v>0</v>
      </c>
    </row>
    <row r="59" spans="2:23" ht="15" customHeight="1" x14ac:dyDescent="0.35">
      <c r="B59" s="58" t="str">
        <f t="shared" si="10"/>
        <v>!!!</v>
      </c>
      <c r="C59" s="226"/>
      <c r="D59" s="246"/>
      <c r="E59" s="248"/>
      <c r="F59" s="261"/>
      <c r="G59" s="172"/>
      <c r="H59" s="246"/>
      <c r="I59" s="28"/>
      <c r="J59" s="17"/>
      <c r="K59" s="253" t="str">
        <f t="shared" si="11"/>
        <v>Leer</v>
      </c>
      <c r="L59" s="253" t="str">
        <f t="shared" si="1"/>
        <v>Leer</v>
      </c>
      <c r="M59" s="253" t="str">
        <f t="shared" si="12"/>
        <v>Leer</v>
      </c>
      <c r="N59" s="253" t="str">
        <f>VLOOKUP(C59,{"29 - Psychiatrie (Erwachsene)","BGI";"30 - Kinder- und Jugendpsychiatrie","BGII";"31 - Psychosomatik","BGI";0,"Leer"},2,0)</f>
        <v>Leer</v>
      </c>
      <c r="O59" s="253" t="str">
        <f>VLOOKUP(C59,{"29 - Psychiatrie (Erwachsene)","BGIb";"30 - Kinder- und Jugendpsychiatrie","BGIIb";"31 - Psychosomatik","BGIb";0,"Leer"},2,0)</f>
        <v>Leer</v>
      </c>
      <c r="P59" s="253" t="str">
        <f t="shared" si="2"/>
        <v>Leer</v>
      </c>
      <c r="Q59" s="253">
        <f t="shared" si="3"/>
        <v>0</v>
      </c>
      <c r="R59" s="253">
        <f t="shared" si="4"/>
        <v>0</v>
      </c>
      <c r="S59" s="253">
        <f t="shared" si="5"/>
        <v>0</v>
      </c>
      <c r="T59" s="253">
        <f t="shared" si="6"/>
        <v>0</v>
      </c>
      <c r="U59" s="253">
        <f t="shared" si="7"/>
        <v>0</v>
      </c>
      <c r="V59" s="253">
        <f t="shared" si="8"/>
        <v>0</v>
      </c>
      <c r="W59" s="253">
        <f t="shared" si="9"/>
        <v>0</v>
      </c>
    </row>
    <row r="60" spans="2:23" ht="15" customHeight="1" x14ac:dyDescent="0.35">
      <c r="B60" s="58" t="str">
        <f t="shared" si="10"/>
        <v>!!!</v>
      </c>
      <c r="C60" s="226"/>
      <c r="D60" s="246"/>
      <c r="E60" s="248"/>
      <c r="F60" s="261"/>
      <c r="G60" s="172"/>
      <c r="H60" s="246"/>
      <c r="I60" s="28"/>
      <c r="J60" s="17"/>
      <c r="K60" s="253" t="str">
        <f t="shared" si="11"/>
        <v>Leer</v>
      </c>
      <c r="L60" s="253" t="str">
        <f t="shared" si="1"/>
        <v>Leer</v>
      </c>
      <c r="M60" s="253" t="str">
        <f t="shared" si="12"/>
        <v>Leer</v>
      </c>
      <c r="N60" s="253" t="str">
        <f>VLOOKUP(C60,{"29 - Psychiatrie (Erwachsene)","BGI";"30 - Kinder- und Jugendpsychiatrie","BGII";"31 - Psychosomatik","BGI";0,"Leer"},2,0)</f>
        <v>Leer</v>
      </c>
      <c r="O60" s="253" t="str">
        <f>VLOOKUP(C60,{"29 - Psychiatrie (Erwachsene)","BGIb";"30 - Kinder- und Jugendpsychiatrie","BGIIb";"31 - Psychosomatik","BGIb";0,"Leer"},2,0)</f>
        <v>Leer</v>
      </c>
      <c r="P60" s="253" t="str">
        <f t="shared" si="2"/>
        <v>Leer</v>
      </c>
      <c r="Q60" s="253">
        <f t="shared" si="3"/>
        <v>0</v>
      </c>
      <c r="R60" s="253">
        <f t="shared" si="4"/>
        <v>0</v>
      </c>
      <c r="S60" s="253">
        <f t="shared" si="5"/>
        <v>0</v>
      </c>
      <c r="T60" s="253">
        <f t="shared" si="6"/>
        <v>0</v>
      </c>
      <c r="U60" s="253">
        <f t="shared" si="7"/>
        <v>0</v>
      </c>
      <c r="V60" s="253">
        <f t="shared" si="8"/>
        <v>0</v>
      </c>
      <c r="W60" s="253">
        <f t="shared" si="9"/>
        <v>0</v>
      </c>
    </row>
    <row r="61" spans="2:23" ht="15" customHeight="1" x14ac:dyDescent="0.35">
      <c r="B61" s="58" t="str">
        <f t="shared" si="10"/>
        <v>!!!</v>
      </c>
      <c r="C61" s="226"/>
      <c r="D61" s="246"/>
      <c r="E61" s="248"/>
      <c r="F61" s="261"/>
      <c r="G61" s="172"/>
      <c r="H61" s="246"/>
      <c r="I61" s="28"/>
      <c r="J61" s="17"/>
      <c r="K61" s="253" t="str">
        <f t="shared" si="11"/>
        <v>Leer</v>
      </c>
      <c r="L61" s="253" t="str">
        <f t="shared" si="1"/>
        <v>Leer</v>
      </c>
      <c r="M61" s="253" t="str">
        <f t="shared" si="12"/>
        <v>Leer</v>
      </c>
      <c r="N61" s="253" t="str">
        <f>VLOOKUP(C61,{"29 - Psychiatrie (Erwachsene)","BGI";"30 - Kinder- und Jugendpsychiatrie","BGII";"31 - Psychosomatik","BGI";0,"Leer"},2,0)</f>
        <v>Leer</v>
      </c>
      <c r="O61" s="253" t="str">
        <f>VLOOKUP(C61,{"29 - Psychiatrie (Erwachsene)","BGIb";"30 - Kinder- und Jugendpsychiatrie","BGIIb";"31 - Psychosomatik","BGIb";0,"Leer"},2,0)</f>
        <v>Leer</v>
      </c>
      <c r="P61" s="253" t="str">
        <f t="shared" si="2"/>
        <v>Leer</v>
      </c>
      <c r="Q61" s="253">
        <f t="shared" si="3"/>
        <v>0</v>
      </c>
      <c r="R61" s="253">
        <f t="shared" si="4"/>
        <v>0</v>
      </c>
      <c r="S61" s="253">
        <f t="shared" si="5"/>
        <v>0</v>
      </c>
      <c r="T61" s="253">
        <f t="shared" si="6"/>
        <v>0</v>
      </c>
      <c r="U61" s="253">
        <f t="shared" si="7"/>
        <v>0</v>
      </c>
      <c r="V61" s="253">
        <f t="shared" si="8"/>
        <v>0</v>
      </c>
      <c r="W61" s="253">
        <f t="shared" si="9"/>
        <v>0</v>
      </c>
    </row>
    <row r="62" spans="2:23" ht="15" customHeight="1" x14ac:dyDescent="0.35">
      <c r="B62" s="58" t="str">
        <f t="shared" si="10"/>
        <v>!!!</v>
      </c>
      <c r="C62" s="226"/>
      <c r="D62" s="246"/>
      <c r="E62" s="248"/>
      <c r="F62" s="261"/>
      <c r="G62" s="172"/>
      <c r="H62" s="246"/>
      <c r="I62" s="28"/>
      <c r="J62" s="17"/>
      <c r="K62" s="253" t="str">
        <f t="shared" si="11"/>
        <v>Leer</v>
      </c>
      <c r="L62" s="253" t="str">
        <f t="shared" si="1"/>
        <v>Leer</v>
      </c>
      <c r="M62" s="253" t="str">
        <f t="shared" si="12"/>
        <v>Leer</v>
      </c>
      <c r="N62" s="253" t="str">
        <f>VLOOKUP(C62,{"29 - Psychiatrie (Erwachsene)","BGI";"30 - Kinder- und Jugendpsychiatrie","BGII";"31 - Psychosomatik","BGI";0,"Leer"},2,0)</f>
        <v>Leer</v>
      </c>
      <c r="O62" s="253" t="str">
        <f>VLOOKUP(C62,{"29 - Psychiatrie (Erwachsene)","BGIb";"30 - Kinder- und Jugendpsychiatrie","BGIIb";"31 - Psychosomatik","BGIb";0,"Leer"},2,0)</f>
        <v>Leer</v>
      </c>
      <c r="P62" s="253" t="str">
        <f t="shared" si="2"/>
        <v>Leer</v>
      </c>
      <c r="Q62" s="253">
        <f t="shared" si="3"/>
        <v>0</v>
      </c>
      <c r="R62" s="253">
        <f t="shared" si="4"/>
        <v>0</v>
      </c>
      <c r="S62" s="253">
        <f t="shared" si="5"/>
        <v>0</v>
      </c>
      <c r="T62" s="253">
        <f t="shared" si="6"/>
        <v>0</v>
      </c>
      <c r="U62" s="253">
        <f t="shared" si="7"/>
        <v>0</v>
      </c>
      <c r="V62" s="253">
        <f t="shared" si="8"/>
        <v>0</v>
      </c>
      <c r="W62" s="253">
        <f t="shared" si="9"/>
        <v>0</v>
      </c>
    </row>
    <row r="63" spans="2:23" ht="15" customHeight="1" x14ac:dyDescent="0.35">
      <c r="B63" s="58" t="str">
        <f t="shared" si="10"/>
        <v>!!!</v>
      </c>
      <c r="C63" s="226"/>
      <c r="D63" s="246"/>
      <c r="E63" s="248"/>
      <c r="F63" s="261"/>
      <c r="G63" s="172"/>
      <c r="H63" s="246"/>
      <c r="I63" s="28"/>
      <c r="J63" s="17"/>
      <c r="K63" s="253" t="str">
        <f t="shared" si="11"/>
        <v>Leer</v>
      </c>
      <c r="L63" s="253" t="str">
        <f t="shared" si="1"/>
        <v>Leer</v>
      </c>
      <c r="M63" s="253" t="str">
        <f t="shared" si="12"/>
        <v>Leer</v>
      </c>
      <c r="N63" s="253" t="str">
        <f>VLOOKUP(C63,{"29 - Psychiatrie (Erwachsene)","BGI";"30 - Kinder- und Jugendpsychiatrie","BGII";"31 - Psychosomatik","BGI";0,"Leer"},2,0)</f>
        <v>Leer</v>
      </c>
      <c r="O63" s="253" t="str">
        <f>VLOOKUP(C63,{"29 - Psychiatrie (Erwachsene)","BGIb";"30 - Kinder- und Jugendpsychiatrie","BGIIb";"31 - Psychosomatik","BGIb";0,"Leer"},2,0)</f>
        <v>Leer</v>
      </c>
      <c r="P63" s="253" t="str">
        <f t="shared" si="2"/>
        <v>Leer</v>
      </c>
      <c r="Q63" s="253">
        <f t="shared" si="3"/>
        <v>0</v>
      </c>
      <c r="R63" s="253">
        <f t="shared" si="4"/>
        <v>0</v>
      </c>
      <c r="S63" s="253">
        <f t="shared" si="5"/>
        <v>0</v>
      </c>
      <c r="T63" s="253">
        <f t="shared" si="6"/>
        <v>0</v>
      </c>
      <c r="U63" s="253">
        <f t="shared" si="7"/>
        <v>0</v>
      </c>
      <c r="V63" s="253">
        <f t="shared" si="8"/>
        <v>0</v>
      </c>
      <c r="W63" s="253">
        <f t="shared" si="9"/>
        <v>0</v>
      </c>
    </row>
    <row r="64" spans="2:23" ht="15" customHeight="1" x14ac:dyDescent="0.35">
      <c r="B64" s="58" t="str">
        <f t="shared" si="10"/>
        <v>!!!</v>
      </c>
      <c r="C64" s="226"/>
      <c r="D64" s="246"/>
      <c r="E64" s="248"/>
      <c r="F64" s="261"/>
      <c r="G64" s="172"/>
      <c r="H64" s="246"/>
      <c r="I64" s="28"/>
      <c r="J64" s="17"/>
      <c r="K64" s="253" t="str">
        <f t="shared" si="11"/>
        <v>Leer</v>
      </c>
      <c r="L64" s="253" t="str">
        <f t="shared" si="1"/>
        <v>Leer</v>
      </c>
      <c r="M64" s="253" t="str">
        <f t="shared" si="12"/>
        <v>Leer</v>
      </c>
      <c r="N64" s="253" t="str">
        <f>VLOOKUP(C64,{"29 - Psychiatrie (Erwachsene)","BGI";"30 - Kinder- und Jugendpsychiatrie","BGII";"31 - Psychosomatik","BGI";0,"Leer"},2,0)</f>
        <v>Leer</v>
      </c>
      <c r="O64" s="253" t="str">
        <f>VLOOKUP(C64,{"29 - Psychiatrie (Erwachsene)","BGIb";"30 - Kinder- und Jugendpsychiatrie","BGIIb";"31 - Psychosomatik","BGIb";0,"Leer"},2,0)</f>
        <v>Leer</v>
      </c>
      <c r="P64" s="253" t="str">
        <f t="shared" si="2"/>
        <v>Leer</v>
      </c>
      <c r="Q64" s="253">
        <f t="shared" si="3"/>
        <v>0</v>
      </c>
      <c r="R64" s="253">
        <f t="shared" si="4"/>
        <v>0</v>
      </c>
      <c r="S64" s="253">
        <f t="shared" si="5"/>
        <v>0</v>
      </c>
      <c r="T64" s="253">
        <f t="shared" si="6"/>
        <v>0</v>
      </c>
      <c r="U64" s="253">
        <f t="shared" si="7"/>
        <v>0</v>
      </c>
      <c r="V64" s="253">
        <f t="shared" si="8"/>
        <v>0</v>
      </c>
      <c r="W64" s="253">
        <f t="shared" si="9"/>
        <v>0</v>
      </c>
    </row>
    <row r="65" spans="2:23" ht="15" customHeight="1" x14ac:dyDescent="0.35">
      <c r="B65" s="58" t="str">
        <f t="shared" si="10"/>
        <v>!!!</v>
      </c>
      <c r="C65" s="226"/>
      <c r="D65" s="246"/>
      <c r="E65" s="248"/>
      <c r="F65" s="261"/>
      <c r="G65" s="172"/>
      <c r="H65" s="246"/>
      <c r="I65" s="28"/>
      <c r="J65" s="17"/>
      <c r="K65" s="253" t="str">
        <f t="shared" si="11"/>
        <v>Leer</v>
      </c>
      <c r="L65" s="253" t="str">
        <f t="shared" si="1"/>
        <v>Leer</v>
      </c>
      <c r="M65" s="253" t="str">
        <f t="shared" si="12"/>
        <v>Leer</v>
      </c>
      <c r="N65" s="253" t="str">
        <f>VLOOKUP(C65,{"29 - Psychiatrie (Erwachsene)","BGI";"30 - Kinder- und Jugendpsychiatrie","BGII";"31 - Psychosomatik","BGI";0,"Leer"},2,0)</f>
        <v>Leer</v>
      </c>
      <c r="O65" s="253" t="str">
        <f>VLOOKUP(C65,{"29 - Psychiatrie (Erwachsene)","BGIb";"30 - Kinder- und Jugendpsychiatrie","BGIIb";"31 - Psychosomatik","BGIb";0,"Leer"},2,0)</f>
        <v>Leer</v>
      </c>
      <c r="P65" s="253" t="str">
        <f t="shared" si="2"/>
        <v>Leer</v>
      </c>
      <c r="Q65" s="253">
        <f t="shared" si="3"/>
        <v>0</v>
      </c>
      <c r="R65" s="253">
        <f t="shared" si="4"/>
        <v>0</v>
      </c>
      <c r="S65" s="253">
        <f t="shared" si="5"/>
        <v>0</v>
      </c>
      <c r="T65" s="253">
        <f t="shared" si="6"/>
        <v>0</v>
      </c>
      <c r="U65" s="253">
        <f t="shared" si="7"/>
        <v>0</v>
      </c>
      <c r="V65" s="253">
        <f t="shared" si="8"/>
        <v>0</v>
      </c>
      <c r="W65" s="253">
        <f t="shared" si="9"/>
        <v>0</v>
      </c>
    </row>
    <row r="66" spans="2:23" ht="15" customHeight="1" x14ac:dyDescent="0.35">
      <c r="B66" s="58" t="str">
        <f t="shared" si="10"/>
        <v>!!!</v>
      </c>
      <c r="C66" s="226"/>
      <c r="D66" s="246"/>
      <c r="E66" s="248"/>
      <c r="F66" s="261"/>
      <c r="G66" s="172"/>
      <c r="H66" s="246"/>
      <c r="I66" s="28"/>
      <c r="J66" s="17"/>
      <c r="K66" s="253" t="str">
        <f t="shared" si="11"/>
        <v>Leer</v>
      </c>
      <c r="L66" s="253" t="str">
        <f t="shared" si="1"/>
        <v>Leer</v>
      </c>
      <c r="M66" s="253" t="str">
        <f t="shared" si="12"/>
        <v>Leer</v>
      </c>
      <c r="N66" s="253" t="str">
        <f>VLOOKUP(C66,{"29 - Psychiatrie (Erwachsene)","BGI";"30 - Kinder- und Jugendpsychiatrie","BGII";"31 - Psychosomatik","BGI";0,"Leer"},2,0)</f>
        <v>Leer</v>
      </c>
      <c r="O66" s="253" t="str">
        <f>VLOOKUP(C66,{"29 - Psychiatrie (Erwachsene)","BGIb";"30 - Kinder- und Jugendpsychiatrie","BGIIb";"31 - Psychosomatik","BGIb";0,"Leer"},2,0)</f>
        <v>Leer</v>
      </c>
      <c r="P66" s="253" t="str">
        <f t="shared" si="2"/>
        <v>Leer</v>
      </c>
      <c r="Q66" s="253">
        <f t="shared" si="3"/>
        <v>0</v>
      </c>
      <c r="R66" s="253">
        <f t="shared" si="4"/>
        <v>0</v>
      </c>
      <c r="S66" s="253">
        <f t="shared" si="5"/>
        <v>0</v>
      </c>
      <c r="T66" s="253">
        <f t="shared" si="6"/>
        <v>0</v>
      </c>
      <c r="U66" s="253">
        <f t="shared" si="7"/>
        <v>0</v>
      </c>
      <c r="V66" s="253">
        <f t="shared" si="8"/>
        <v>0</v>
      </c>
      <c r="W66" s="253">
        <f t="shared" si="9"/>
        <v>0</v>
      </c>
    </row>
    <row r="67" spans="2:23" ht="15" customHeight="1" x14ac:dyDescent="0.35">
      <c r="B67" s="58" t="str">
        <f t="shared" si="10"/>
        <v>!!!</v>
      </c>
      <c r="C67" s="226"/>
      <c r="D67" s="246"/>
      <c r="E67" s="248"/>
      <c r="F67" s="261"/>
      <c r="G67" s="172"/>
      <c r="H67" s="246"/>
      <c r="I67" s="28"/>
      <c r="J67" s="17"/>
      <c r="K67" s="253" t="str">
        <f t="shared" si="11"/>
        <v>Leer</v>
      </c>
      <c r="L67" s="253" t="str">
        <f t="shared" si="1"/>
        <v>Leer</v>
      </c>
      <c r="M67" s="253" t="str">
        <f t="shared" si="12"/>
        <v>Leer</v>
      </c>
      <c r="N67" s="253" t="str">
        <f>VLOOKUP(C67,{"29 - Psychiatrie (Erwachsene)","BGI";"30 - Kinder- und Jugendpsychiatrie","BGII";"31 - Psychosomatik","BGI";0,"Leer"},2,0)</f>
        <v>Leer</v>
      </c>
      <c r="O67" s="253" t="str">
        <f>VLOOKUP(C67,{"29 - Psychiatrie (Erwachsene)","BGIb";"30 - Kinder- und Jugendpsychiatrie","BGIIb";"31 - Psychosomatik","BGIb";0,"Leer"},2,0)</f>
        <v>Leer</v>
      </c>
      <c r="P67" s="253" t="str">
        <f t="shared" si="2"/>
        <v>Leer</v>
      </c>
      <c r="Q67" s="253">
        <f t="shared" si="3"/>
        <v>0</v>
      </c>
      <c r="R67" s="253">
        <f t="shared" si="4"/>
        <v>0</v>
      </c>
      <c r="S67" s="253">
        <f t="shared" si="5"/>
        <v>0</v>
      </c>
      <c r="T67" s="253">
        <f t="shared" si="6"/>
        <v>0</v>
      </c>
      <c r="U67" s="253">
        <f t="shared" si="7"/>
        <v>0</v>
      </c>
      <c r="V67" s="253">
        <f t="shared" si="8"/>
        <v>0</v>
      </c>
      <c r="W67" s="253">
        <f t="shared" si="9"/>
        <v>0</v>
      </c>
    </row>
    <row r="68" spans="2:23" ht="15" customHeight="1" x14ac:dyDescent="0.35">
      <c r="B68" s="58" t="str">
        <f t="shared" si="10"/>
        <v>!!!</v>
      </c>
      <c r="C68" s="226"/>
      <c r="D68" s="246"/>
      <c r="E68" s="248"/>
      <c r="F68" s="261"/>
      <c r="G68" s="172"/>
      <c r="H68" s="246"/>
      <c r="I68" s="28"/>
      <c r="J68" s="17"/>
      <c r="K68" s="253" t="str">
        <f t="shared" si="11"/>
        <v>Leer</v>
      </c>
      <c r="L68" s="253" t="str">
        <f t="shared" si="1"/>
        <v>Leer</v>
      </c>
      <c r="M68" s="253" t="str">
        <f t="shared" si="12"/>
        <v>Leer</v>
      </c>
      <c r="N68" s="253" t="str">
        <f>VLOOKUP(C68,{"29 - Psychiatrie (Erwachsene)","BGI";"30 - Kinder- und Jugendpsychiatrie","BGII";"31 - Psychosomatik","BGI";0,"Leer"},2,0)</f>
        <v>Leer</v>
      </c>
      <c r="O68" s="253" t="str">
        <f>VLOOKUP(C68,{"29 - Psychiatrie (Erwachsene)","BGIb";"30 - Kinder- und Jugendpsychiatrie","BGIIb";"31 - Psychosomatik","BGIb";0,"Leer"},2,0)</f>
        <v>Leer</v>
      </c>
      <c r="P68" s="253" t="str">
        <f t="shared" si="2"/>
        <v>Leer</v>
      </c>
      <c r="Q68" s="253">
        <f t="shared" si="3"/>
        <v>0</v>
      </c>
      <c r="R68" s="253">
        <f t="shared" si="4"/>
        <v>0</v>
      </c>
      <c r="S68" s="253">
        <f t="shared" si="5"/>
        <v>0</v>
      </c>
      <c r="T68" s="253">
        <f t="shared" si="6"/>
        <v>0</v>
      </c>
      <c r="U68" s="253">
        <f t="shared" si="7"/>
        <v>0</v>
      </c>
      <c r="V68" s="253">
        <f t="shared" si="8"/>
        <v>0</v>
      </c>
      <c r="W68" s="253">
        <f t="shared" si="9"/>
        <v>0</v>
      </c>
    </row>
    <row r="69" spans="2:23" ht="15" customHeight="1" x14ac:dyDescent="0.35">
      <c r="B69" s="58" t="str">
        <f t="shared" si="10"/>
        <v>!!!</v>
      </c>
      <c r="C69" s="226"/>
      <c r="D69" s="246"/>
      <c r="E69" s="248"/>
      <c r="F69" s="261"/>
      <c r="G69" s="172"/>
      <c r="H69" s="246"/>
      <c r="I69" s="28"/>
      <c r="J69" s="17"/>
      <c r="K69" s="253" t="str">
        <f t="shared" si="11"/>
        <v>Leer</v>
      </c>
      <c r="L69" s="253" t="str">
        <f t="shared" si="1"/>
        <v>Leer</v>
      </c>
      <c r="M69" s="253" t="str">
        <f t="shared" si="12"/>
        <v>Leer</v>
      </c>
      <c r="N69" s="253" t="str">
        <f>VLOOKUP(C69,{"29 - Psychiatrie (Erwachsene)","BGI";"30 - Kinder- und Jugendpsychiatrie","BGII";"31 - Psychosomatik","BGI";0,"Leer"},2,0)</f>
        <v>Leer</v>
      </c>
      <c r="O69" s="253" t="str">
        <f>VLOOKUP(C69,{"29 - Psychiatrie (Erwachsene)","BGIb";"30 - Kinder- und Jugendpsychiatrie","BGIIb";"31 - Psychosomatik","BGIb";0,"Leer"},2,0)</f>
        <v>Leer</v>
      </c>
      <c r="P69" s="253" t="str">
        <f t="shared" si="2"/>
        <v>Leer</v>
      </c>
      <c r="Q69" s="253">
        <f t="shared" si="3"/>
        <v>0</v>
      </c>
      <c r="R69" s="253">
        <f t="shared" si="4"/>
        <v>0</v>
      </c>
      <c r="S69" s="253">
        <f t="shared" si="5"/>
        <v>0</v>
      </c>
      <c r="T69" s="253">
        <f t="shared" si="6"/>
        <v>0</v>
      </c>
      <c r="U69" s="253">
        <f t="shared" si="7"/>
        <v>0</v>
      </c>
      <c r="V69" s="253">
        <f t="shared" si="8"/>
        <v>0</v>
      </c>
      <c r="W69" s="253">
        <f t="shared" si="9"/>
        <v>0</v>
      </c>
    </row>
    <row r="70" spans="2:23" ht="15" customHeight="1" x14ac:dyDescent="0.35">
      <c r="B70" s="58" t="str">
        <f t="shared" si="10"/>
        <v>!!!</v>
      </c>
      <c r="C70" s="226"/>
      <c r="D70" s="246"/>
      <c r="E70" s="248"/>
      <c r="F70" s="261"/>
      <c r="G70" s="172"/>
      <c r="H70" s="246"/>
      <c r="I70" s="28"/>
      <c r="J70" s="17"/>
      <c r="K70" s="253" t="str">
        <f t="shared" si="11"/>
        <v>Leer</v>
      </c>
      <c r="L70" s="253" t="str">
        <f t="shared" si="1"/>
        <v>Leer</v>
      </c>
      <c r="M70" s="253" t="str">
        <f t="shared" si="12"/>
        <v>Leer</v>
      </c>
      <c r="N70" s="253" t="str">
        <f>VLOOKUP(C70,{"29 - Psychiatrie (Erwachsene)","BGI";"30 - Kinder- und Jugendpsychiatrie","BGII";"31 - Psychosomatik","BGI";0,"Leer"},2,0)</f>
        <v>Leer</v>
      </c>
      <c r="O70" s="253" t="str">
        <f>VLOOKUP(C70,{"29 - Psychiatrie (Erwachsene)","BGIb";"30 - Kinder- und Jugendpsychiatrie","BGIIb";"31 - Psychosomatik","BGIb";0,"Leer"},2,0)</f>
        <v>Leer</v>
      </c>
      <c r="P70" s="253" t="str">
        <f t="shared" si="2"/>
        <v>Leer</v>
      </c>
      <c r="Q70" s="253">
        <f t="shared" si="3"/>
        <v>0</v>
      </c>
      <c r="R70" s="253">
        <f t="shared" si="4"/>
        <v>0</v>
      </c>
      <c r="S70" s="253">
        <f t="shared" si="5"/>
        <v>0</v>
      </c>
      <c r="T70" s="253">
        <f t="shared" si="6"/>
        <v>0</v>
      </c>
      <c r="U70" s="253">
        <f t="shared" si="7"/>
        <v>0</v>
      </c>
      <c r="V70" s="253">
        <f t="shared" si="8"/>
        <v>0</v>
      </c>
      <c r="W70" s="253">
        <f t="shared" si="9"/>
        <v>0</v>
      </c>
    </row>
    <row r="71" spans="2:23" ht="15" customHeight="1" x14ac:dyDescent="0.35">
      <c r="B71" s="58" t="str">
        <f t="shared" si="10"/>
        <v>!!!</v>
      </c>
      <c r="C71" s="226"/>
      <c r="D71" s="246"/>
      <c r="E71" s="248"/>
      <c r="F71" s="261"/>
      <c r="G71" s="172"/>
      <c r="H71" s="246"/>
      <c r="I71" s="28"/>
      <c r="J71" s="17"/>
      <c r="K71" s="253" t="str">
        <f t="shared" si="11"/>
        <v>Leer</v>
      </c>
      <c r="L71" s="253" t="str">
        <f t="shared" si="1"/>
        <v>Leer</v>
      </c>
      <c r="M71" s="253" t="str">
        <f t="shared" si="12"/>
        <v>Leer</v>
      </c>
      <c r="N71" s="253" t="str">
        <f>VLOOKUP(C71,{"29 - Psychiatrie (Erwachsene)","BGI";"30 - Kinder- und Jugendpsychiatrie","BGII";"31 - Psychosomatik","BGI";0,"Leer"},2,0)</f>
        <v>Leer</v>
      </c>
      <c r="O71" s="253" t="str">
        <f>VLOOKUP(C71,{"29 - Psychiatrie (Erwachsene)","BGIb";"30 - Kinder- und Jugendpsychiatrie","BGIIb";"31 - Psychosomatik","BGIb";0,"Leer"},2,0)</f>
        <v>Leer</v>
      </c>
      <c r="P71" s="253" t="str">
        <f t="shared" si="2"/>
        <v>Leer</v>
      </c>
      <c r="Q71" s="253">
        <f t="shared" si="3"/>
        <v>0</v>
      </c>
      <c r="R71" s="253">
        <f t="shared" si="4"/>
        <v>0</v>
      </c>
      <c r="S71" s="253">
        <f t="shared" si="5"/>
        <v>0</v>
      </c>
      <c r="T71" s="253">
        <f t="shared" si="6"/>
        <v>0</v>
      </c>
      <c r="U71" s="253">
        <f t="shared" si="7"/>
        <v>0</v>
      </c>
      <c r="V71" s="253">
        <f t="shared" si="8"/>
        <v>0</v>
      </c>
      <c r="W71" s="253">
        <f t="shared" si="9"/>
        <v>0</v>
      </c>
    </row>
    <row r="72" spans="2:23" ht="15" customHeight="1" x14ac:dyDescent="0.35">
      <c r="B72" s="58" t="str">
        <f t="shared" si="10"/>
        <v>!!!</v>
      </c>
      <c r="C72" s="226"/>
      <c r="D72" s="246"/>
      <c r="E72" s="248"/>
      <c r="F72" s="261"/>
      <c r="G72" s="172"/>
      <c r="H72" s="246"/>
      <c r="I72" s="28"/>
      <c r="J72" s="17"/>
      <c r="K72" s="253" t="str">
        <f t="shared" si="11"/>
        <v>Leer</v>
      </c>
      <c r="L72" s="253" t="str">
        <f t="shared" si="1"/>
        <v>Leer</v>
      </c>
      <c r="M72" s="253" t="str">
        <f t="shared" si="12"/>
        <v>Leer</v>
      </c>
      <c r="N72" s="253" t="str">
        <f>VLOOKUP(C72,{"29 - Psychiatrie (Erwachsene)","BGI";"30 - Kinder- und Jugendpsychiatrie","BGII";"31 - Psychosomatik","BGI";0,"Leer"},2,0)</f>
        <v>Leer</v>
      </c>
      <c r="O72" s="253" t="str">
        <f>VLOOKUP(C72,{"29 - Psychiatrie (Erwachsene)","BGIb";"30 - Kinder- und Jugendpsychiatrie","BGIIb";"31 - Psychosomatik","BGIb";0,"Leer"},2,0)</f>
        <v>Leer</v>
      </c>
      <c r="P72" s="253" t="str">
        <f t="shared" si="2"/>
        <v>Leer</v>
      </c>
      <c r="Q72" s="253">
        <f t="shared" si="3"/>
        <v>0</v>
      </c>
      <c r="R72" s="253">
        <f t="shared" si="4"/>
        <v>0</v>
      </c>
      <c r="S72" s="253">
        <f t="shared" si="5"/>
        <v>0</v>
      </c>
      <c r="T72" s="253">
        <f t="shared" si="6"/>
        <v>0</v>
      </c>
      <c r="U72" s="253">
        <f t="shared" si="7"/>
        <v>0</v>
      </c>
      <c r="V72" s="253">
        <f t="shared" si="8"/>
        <v>0</v>
      </c>
      <c r="W72" s="253">
        <f t="shared" si="9"/>
        <v>0</v>
      </c>
    </row>
    <row r="73" spans="2:23" ht="15" customHeight="1" x14ac:dyDescent="0.35">
      <c r="B73" s="58" t="str">
        <f t="shared" si="10"/>
        <v>!!!</v>
      </c>
      <c r="C73" s="226"/>
      <c r="D73" s="246"/>
      <c r="E73" s="248"/>
      <c r="F73" s="261"/>
      <c r="G73" s="172"/>
      <c r="H73" s="246"/>
      <c r="I73" s="28"/>
      <c r="J73" s="17"/>
      <c r="K73" s="253" t="str">
        <f t="shared" si="11"/>
        <v>Leer</v>
      </c>
      <c r="L73" s="253" t="str">
        <f t="shared" si="1"/>
        <v>Leer</v>
      </c>
      <c r="M73" s="253" t="str">
        <f t="shared" si="12"/>
        <v>Leer</v>
      </c>
      <c r="N73" s="253" t="str">
        <f>VLOOKUP(C73,{"29 - Psychiatrie (Erwachsene)","BGI";"30 - Kinder- und Jugendpsychiatrie","BGII";"31 - Psychosomatik","BGI";0,"Leer"},2,0)</f>
        <v>Leer</v>
      </c>
      <c r="O73" s="253" t="str">
        <f>VLOOKUP(C73,{"29 - Psychiatrie (Erwachsene)","BGIb";"30 - Kinder- und Jugendpsychiatrie","BGIIb";"31 - Psychosomatik","BGIb";0,"Leer"},2,0)</f>
        <v>Leer</v>
      </c>
      <c r="P73" s="253" t="str">
        <f t="shared" si="2"/>
        <v>Leer</v>
      </c>
      <c r="Q73" s="253">
        <f t="shared" si="3"/>
        <v>0</v>
      </c>
      <c r="R73" s="253">
        <f t="shared" si="4"/>
        <v>0</v>
      </c>
      <c r="S73" s="253">
        <f t="shared" si="5"/>
        <v>0</v>
      </c>
      <c r="T73" s="253">
        <f t="shared" si="6"/>
        <v>0</v>
      </c>
      <c r="U73" s="253">
        <f t="shared" si="7"/>
        <v>0</v>
      </c>
      <c r="V73" s="253">
        <f t="shared" si="8"/>
        <v>0</v>
      </c>
      <c r="W73" s="253">
        <f t="shared" si="9"/>
        <v>0</v>
      </c>
    </row>
    <row r="74" spans="2:23" ht="15" customHeight="1" x14ac:dyDescent="0.35">
      <c r="B74" s="58" t="str">
        <f t="shared" si="10"/>
        <v>!!!</v>
      </c>
      <c r="C74" s="226"/>
      <c r="D74" s="246"/>
      <c r="E74" s="248"/>
      <c r="F74" s="261"/>
      <c r="G74" s="172"/>
      <c r="H74" s="246"/>
      <c r="I74" s="28"/>
      <c r="J74" s="17"/>
      <c r="K74" s="253" t="str">
        <f t="shared" si="11"/>
        <v>Leer</v>
      </c>
      <c r="L74" s="253" t="str">
        <f t="shared" si="1"/>
        <v>Leer</v>
      </c>
      <c r="M74" s="253" t="str">
        <f t="shared" si="12"/>
        <v>Leer</v>
      </c>
      <c r="N74" s="253" t="str">
        <f>VLOOKUP(C74,{"29 - Psychiatrie (Erwachsene)","BGI";"30 - Kinder- und Jugendpsychiatrie","BGII";"31 - Psychosomatik","BGI";0,"Leer"},2,0)</f>
        <v>Leer</v>
      </c>
      <c r="O74" s="253" t="str">
        <f>VLOOKUP(C74,{"29 - Psychiatrie (Erwachsene)","BGIb";"30 - Kinder- und Jugendpsychiatrie","BGIIb";"31 - Psychosomatik","BGIb";0,"Leer"},2,0)</f>
        <v>Leer</v>
      </c>
      <c r="P74" s="253" t="str">
        <f t="shared" si="2"/>
        <v>Leer</v>
      </c>
      <c r="Q74" s="253">
        <f t="shared" si="3"/>
        <v>0</v>
      </c>
      <c r="R74" s="253">
        <f t="shared" si="4"/>
        <v>0</v>
      </c>
      <c r="S74" s="253">
        <f t="shared" si="5"/>
        <v>0</v>
      </c>
      <c r="T74" s="253">
        <f t="shared" si="6"/>
        <v>0</v>
      </c>
      <c r="U74" s="253">
        <f t="shared" si="7"/>
        <v>0</v>
      </c>
      <c r="V74" s="253">
        <f t="shared" si="8"/>
        <v>0</v>
      </c>
      <c r="W74" s="253">
        <f t="shared" si="9"/>
        <v>0</v>
      </c>
    </row>
    <row r="75" spans="2:23" ht="15" customHeight="1" x14ac:dyDescent="0.35">
      <c r="B75" s="58" t="str">
        <f t="shared" si="10"/>
        <v>!!!</v>
      </c>
      <c r="C75" s="226"/>
      <c r="D75" s="246"/>
      <c r="E75" s="248"/>
      <c r="F75" s="261"/>
      <c r="G75" s="172"/>
      <c r="H75" s="246"/>
      <c r="I75" s="28"/>
      <c r="J75" s="17"/>
      <c r="K75" s="253" t="str">
        <f t="shared" si="11"/>
        <v>Leer</v>
      </c>
      <c r="L75" s="253" t="str">
        <f t="shared" si="1"/>
        <v>Leer</v>
      </c>
      <c r="M75" s="253" t="str">
        <f t="shared" si="12"/>
        <v>Leer</v>
      </c>
      <c r="N75" s="253" t="str">
        <f>VLOOKUP(C75,{"29 - Psychiatrie (Erwachsene)","BGI";"30 - Kinder- und Jugendpsychiatrie","BGII";"31 - Psychosomatik","BGI";0,"Leer"},2,0)</f>
        <v>Leer</v>
      </c>
      <c r="O75" s="253" t="str">
        <f>VLOOKUP(C75,{"29 - Psychiatrie (Erwachsene)","BGIb";"30 - Kinder- und Jugendpsychiatrie","BGIIb";"31 - Psychosomatik","BGIb";0,"Leer"},2,0)</f>
        <v>Leer</v>
      </c>
      <c r="P75" s="253" t="str">
        <f t="shared" si="2"/>
        <v>Leer</v>
      </c>
      <c r="Q75" s="253">
        <f t="shared" si="3"/>
        <v>0</v>
      </c>
      <c r="R75" s="253">
        <f t="shared" si="4"/>
        <v>0</v>
      </c>
      <c r="S75" s="253">
        <f t="shared" si="5"/>
        <v>0</v>
      </c>
      <c r="T75" s="253">
        <f t="shared" si="6"/>
        <v>0</v>
      </c>
      <c r="U75" s="253">
        <f t="shared" si="7"/>
        <v>0</v>
      </c>
      <c r="V75" s="253">
        <f t="shared" si="8"/>
        <v>0</v>
      </c>
      <c r="W75" s="253">
        <f t="shared" si="9"/>
        <v>0</v>
      </c>
    </row>
    <row r="76" spans="2:23" ht="15" customHeight="1" x14ac:dyDescent="0.35">
      <c r="B76" s="58" t="str">
        <f t="shared" si="10"/>
        <v>!!!</v>
      </c>
      <c r="C76" s="226"/>
      <c r="D76" s="246"/>
      <c r="E76" s="248"/>
      <c r="F76" s="261"/>
      <c r="G76" s="172"/>
      <c r="H76" s="246"/>
      <c r="I76" s="28"/>
      <c r="J76" s="17"/>
      <c r="K76" s="253" t="str">
        <f t="shared" si="11"/>
        <v>Leer</v>
      </c>
      <c r="L76" s="253" t="str">
        <f t="shared" si="1"/>
        <v>Leer</v>
      </c>
      <c r="M76" s="253" t="str">
        <f t="shared" si="12"/>
        <v>Leer</v>
      </c>
      <c r="N76" s="253" t="str">
        <f>VLOOKUP(C76,{"29 - Psychiatrie (Erwachsene)","BGI";"30 - Kinder- und Jugendpsychiatrie","BGII";"31 - Psychosomatik","BGI";0,"Leer"},2,0)</f>
        <v>Leer</v>
      </c>
      <c r="O76" s="253" t="str">
        <f>VLOOKUP(C76,{"29 - Psychiatrie (Erwachsene)","BGIb";"30 - Kinder- und Jugendpsychiatrie","BGIIb";"31 - Psychosomatik","BGIb";0,"Leer"},2,0)</f>
        <v>Leer</v>
      </c>
      <c r="P76" s="253" t="str">
        <f t="shared" si="2"/>
        <v>Leer</v>
      </c>
      <c r="Q76" s="253">
        <f t="shared" si="3"/>
        <v>0</v>
      </c>
      <c r="R76" s="253">
        <f t="shared" si="4"/>
        <v>0</v>
      </c>
      <c r="S76" s="253">
        <f t="shared" si="5"/>
        <v>0</v>
      </c>
      <c r="T76" s="253">
        <f t="shared" si="6"/>
        <v>0</v>
      </c>
      <c r="U76" s="253">
        <f t="shared" si="7"/>
        <v>0</v>
      </c>
      <c r="V76" s="253">
        <f t="shared" si="8"/>
        <v>0</v>
      </c>
      <c r="W76" s="253">
        <f t="shared" si="9"/>
        <v>0</v>
      </c>
    </row>
    <row r="77" spans="2:23" ht="15" customHeight="1" x14ac:dyDescent="0.35">
      <c r="B77" s="58" t="str">
        <f t="shared" si="10"/>
        <v>!!!</v>
      </c>
      <c r="C77" s="226"/>
      <c r="D77" s="246"/>
      <c r="E77" s="248"/>
      <c r="F77" s="261"/>
      <c r="G77" s="172"/>
      <c r="H77" s="246"/>
      <c r="I77" s="28"/>
      <c r="J77" s="17"/>
      <c r="K77" s="253" t="str">
        <f t="shared" si="11"/>
        <v>Leer</v>
      </c>
      <c r="L77" s="253" t="str">
        <f t="shared" si="1"/>
        <v>Leer</v>
      </c>
      <c r="M77" s="253" t="str">
        <f t="shared" si="12"/>
        <v>Leer</v>
      </c>
      <c r="N77" s="253" t="str">
        <f>VLOOKUP(C77,{"29 - Psychiatrie (Erwachsene)","BGI";"30 - Kinder- und Jugendpsychiatrie","BGII";"31 - Psychosomatik","BGI";0,"Leer"},2,0)</f>
        <v>Leer</v>
      </c>
      <c r="O77" s="253" t="str">
        <f>VLOOKUP(C77,{"29 - Psychiatrie (Erwachsene)","BGIb";"30 - Kinder- und Jugendpsychiatrie","BGIIb";"31 - Psychosomatik","BGIb";0,"Leer"},2,0)</f>
        <v>Leer</v>
      </c>
      <c r="P77" s="253" t="str">
        <f t="shared" si="2"/>
        <v>Leer</v>
      </c>
      <c r="Q77" s="253">
        <f t="shared" si="3"/>
        <v>0</v>
      </c>
      <c r="R77" s="253">
        <f t="shared" si="4"/>
        <v>0</v>
      </c>
      <c r="S77" s="253">
        <f t="shared" si="5"/>
        <v>0</v>
      </c>
      <c r="T77" s="253">
        <f t="shared" si="6"/>
        <v>0</v>
      </c>
      <c r="U77" s="253">
        <f t="shared" si="7"/>
        <v>0</v>
      </c>
      <c r="V77" s="253">
        <f t="shared" si="8"/>
        <v>0</v>
      </c>
      <c r="W77" s="253">
        <f t="shared" si="9"/>
        <v>0</v>
      </c>
    </row>
    <row r="78" spans="2:23" ht="15" customHeight="1" x14ac:dyDescent="0.35">
      <c r="B78" s="58" t="str">
        <f t="shared" si="10"/>
        <v>!!!</v>
      </c>
      <c r="C78" s="226"/>
      <c r="D78" s="246"/>
      <c r="E78" s="248"/>
      <c r="F78" s="261"/>
      <c r="G78" s="172"/>
      <c r="H78" s="246"/>
      <c r="I78" s="28"/>
      <c r="J78" s="17"/>
      <c r="K78" s="253" t="str">
        <f t="shared" si="11"/>
        <v>Leer</v>
      </c>
      <c r="L78" s="253" t="str">
        <f t="shared" si="1"/>
        <v>Leer</v>
      </c>
      <c r="M78" s="253" t="str">
        <f t="shared" si="12"/>
        <v>Leer</v>
      </c>
      <c r="N78" s="253" t="str">
        <f>VLOOKUP(C78,{"29 - Psychiatrie (Erwachsene)","BGI";"30 - Kinder- und Jugendpsychiatrie","BGII";"31 - Psychosomatik","BGI";0,"Leer"},2,0)</f>
        <v>Leer</v>
      </c>
      <c r="O78" s="253" t="str">
        <f>VLOOKUP(C78,{"29 - Psychiatrie (Erwachsene)","BGIb";"30 - Kinder- und Jugendpsychiatrie","BGIIb";"31 - Psychosomatik","BGIb";0,"Leer"},2,0)</f>
        <v>Leer</v>
      </c>
      <c r="P78" s="253" t="str">
        <f t="shared" si="2"/>
        <v>Leer</v>
      </c>
      <c r="Q78" s="253">
        <f t="shared" si="3"/>
        <v>0</v>
      </c>
      <c r="R78" s="253">
        <f t="shared" si="4"/>
        <v>0</v>
      </c>
      <c r="S78" s="253">
        <f t="shared" si="5"/>
        <v>0</v>
      </c>
      <c r="T78" s="253">
        <f t="shared" si="6"/>
        <v>0</v>
      </c>
      <c r="U78" s="253">
        <f t="shared" si="7"/>
        <v>0</v>
      </c>
      <c r="V78" s="253">
        <f t="shared" si="8"/>
        <v>0</v>
      </c>
      <c r="W78" s="253">
        <f t="shared" si="9"/>
        <v>0</v>
      </c>
    </row>
    <row r="79" spans="2:23" ht="15" customHeight="1" x14ac:dyDescent="0.35">
      <c r="B79" s="58" t="str">
        <f t="shared" si="10"/>
        <v>!!!</v>
      </c>
      <c r="C79" s="226"/>
      <c r="D79" s="246"/>
      <c r="E79" s="248"/>
      <c r="F79" s="261"/>
      <c r="G79" s="172"/>
      <c r="H79" s="246"/>
      <c r="I79" s="28"/>
      <c r="J79" s="17"/>
      <c r="K79" s="253" t="str">
        <f t="shared" si="11"/>
        <v>Leer</v>
      </c>
      <c r="L79" s="253" t="str">
        <f t="shared" si="1"/>
        <v>Leer</v>
      </c>
      <c r="M79" s="253" t="str">
        <f t="shared" si="12"/>
        <v>Leer</v>
      </c>
      <c r="N79" s="253" t="str">
        <f>VLOOKUP(C79,{"29 - Psychiatrie (Erwachsene)","BGI";"30 - Kinder- und Jugendpsychiatrie","BGII";"31 - Psychosomatik","BGI";0,"Leer"},2,0)</f>
        <v>Leer</v>
      </c>
      <c r="O79" s="253" t="str">
        <f>VLOOKUP(C79,{"29 - Psychiatrie (Erwachsene)","BGIb";"30 - Kinder- und Jugendpsychiatrie","BGIIb";"31 - Psychosomatik","BGIb";0,"Leer"},2,0)</f>
        <v>Leer</v>
      </c>
      <c r="P79" s="253" t="str">
        <f t="shared" si="2"/>
        <v>Leer</v>
      </c>
      <c r="Q79" s="253">
        <f t="shared" si="3"/>
        <v>0</v>
      </c>
      <c r="R79" s="253">
        <f t="shared" si="4"/>
        <v>0</v>
      </c>
      <c r="S79" s="253">
        <f t="shared" si="5"/>
        <v>0</v>
      </c>
      <c r="T79" s="253">
        <f t="shared" si="6"/>
        <v>0</v>
      </c>
      <c r="U79" s="253">
        <f t="shared" si="7"/>
        <v>0</v>
      </c>
      <c r="V79" s="253">
        <f t="shared" si="8"/>
        <v>0</v>
      </c>
      <c r="W79" s="253">
        <f t="shared" si="9"/>
        <v>0</v>
      </c>
    </row>
    <row r="80" spans="2:23" ht="15" customHeight="1" x14ac:dyDescent="0.35">
      <c r="B80" s="58" t="str">
        <f t="shared" si="10"/>
        <v>!!!</v>
      </c>
      <c r="C80" s="226"/>
      <c r="D80" s="246"/>
      <c r="E80" s="248"/>
      <c r="F80" s="261"/>
      <c r="G80" s="172"/>
      <c r="H80" s="246"/>
      <c r="I80" s="28"/>
      <c r="J80" s="17"/>
      <c r="K80" s="253" t="str">
        <f t="shared" si="11"/>
        <v>Leer</v>
      </c>
      <c r="L80" s="253" t="str">
        <f t="shared" ref="L80:L143" si="13">IF(C80&lt;&gt;"","TND","Leer")</f>
        <v>Leer</v>
      </c>
      <c r="M80" s="253" t="str">
        <f t="shared" si="12"/>
        <v>Leer</v>
      </c>
      <c r="N80" s="253" t="str">
        <f>VLOOKUP(C80,{"29 - Psychiatrie (Erwachsene)","BGI";"30 - Kinder- und Jugendpsychiatrie","BGII";"31 - Psychosomatik","BGI";0,"Leer"},2,0)</f>
        <v>Leer</v>
      </c>
      <c r="O80" s="253" t="str">
        <f>VLOOKUP(C80,{"29 - Psychiatrie (Erwachsene)","BGIb";"30 - Kinder- und Jugendpsychiatrie","BGIIb";"31 - Psychosomatik","BGIb";0,"Leer"},2,0)</f>
        <v>Leer</v>
      </c>
      <c r="P80" s="253" t="str">
        <f t="shared" ref="P80:P143" si="14">IF(E80="Anrechnung Fachkräfte Nicht-PPP-RL Berufsgruppen in VKS",O80,N80)</f>
        <v>Leer</v>
      </c>
      <c r="Q80" s="253">
        <f t="shared" ref="Q80:Q143" si="15">IF(LEN(B80)&gt;0,0,1)</f>
        <v>0</v>
      </c>
      <c r="R80" s="253">
        <f t="shared" ref="R80:R143" si="16">IF(C80&lt;&gt;"",1,0)</f>
        <v>0</v>
      </c>
      <c r="S80" s="253">
        <f t="shared" ref="S80:S143" si="17">IF(LEN(D80)&gt;0,1,0)</f>
        <v>0</v>
      </c>
      <c r="T80" s="253">
        <f t="shared" ref="T80:T143" si="18">IF(LEN(E80)&gt;0,1,0)</f>
        <v>0</v>
      </c>
      <c r="U80" s="253">
        <f t="shared" ref="U80:U143" si="19">IF(LEN(F80)&gt;0,1,0)</f>
        <v>0</v>
      </c>
      <c r="V80" s="253">
        <f t="shared" ref="V80:V143" si="20">IF(LEN(G80)&gt;0,1,0)</f>
        <v>0</v>
      </c>
      <c r="W80" s="253">
        <f t="shared" ref="W80:W143" si="21">IF(LEN(H80)&gt;0,1,0)</f>
        <v>0</v>
      </c>
    </row>
    <row r="81" spans="2:23" ht="15" customHeight="1" x14ac:dyDescent="0.35">
      <c r="B81" s="58" t="str">
        <f t="shared" ref="B81:B144" si="22">IF(SUM(R81:W81)&lt;6,"!!!","")</f>
        <v>!!!</v>
      </c>
      <c r="C81" s="226"/>
      <c r="D81" s="246"/>
      <c r="E81" s="248"/>
      <c r="F81" s="261"/>
      <c r="G81" s="172"/>
      <c r="H81" s="246"/>
      <c r="I81" s="28"/>
      <c r="J81" s="17"/>
      <c r="K81" s="253" t="str">
        <f t="shared" ref="K81:K144" si="23">IF(C80&lt;&gt;"","Einrichtungen","Leer")</f>
        <v>Leer</v>
      </c>
      <c r="L81" s="253" t="str">
        <f t="shared" si="13"/>
        <v>Leer</v>
      </c>
      <c r="M81" s="253" t="str">
        <f t="shared" ref="M81:M144" si="24">IF($C81&lt;&gt;"","Anrechnungstatbestand","Leer")</f>
        <v>Leer</v>
      </c>
      <c r="N81" s="253" t="str">
        <f>VLOOKUP(C81,{"29 - Psychiatrie (Erwachsene)","BGI";"30 - Kinder- und Jugendpsychiatrie","BGII";"31 - Psychosomatik","BGI";0,"Leer"},2,0)</f>
        <v>Leer</v>
      </c>
      <c r="O81" s="253" t="str">
        <f>VLOOKUP(C81,{"29 - Psychiatrie (Erwachsene)","BGIb";"30 - Kinder- und Jugendpsychiatrie","BGIIb";"31 - Psychosomatik","BGIb";0,"Leer"},2,0)</f>
        <v>Leer</v>
      </c>
      <c r="P81" s="253" t="str">
        <f t="shared" si="14"/>
        <v>Leer</v>
      </c>
      <c r="Q81" s="253">
        <f t="shared" si="15"/>
        <v>0</v>
      </c>
      <c r="R81" s="253">
        <f t="shared" si="16"/>
        <v>0</v>
      </c>
      <c r="S81" s="253">
        <f t="shared" si="17"/>
        <v>0</v>
      </c>
      <c r="T81" s="253">
        <f t="shared" si="18"/>
        <v>0</v>
      </c>
      <c r="U81" s="253">
        <f t="shared" si="19"/>
        <v>0</v>
      </c>
      <c r="V81" s="253">
        <f t="shared" si="20"/>
        <v>0</v>
      </c>
      <c r="W81" s="253">
        <f t="shared" si="21"/>
        <v>0</v>
      </c>
    </row>
    <row r="82" spans="2:23" ht="15" customHeight="1" x14ac:dyDescent="0.35">
      <c r="B82" s="58" t="str">
        <f t="shared" si="22"/>
        <v>!!!</v>
      </c>
      <c r="C82" s="226"/>
      <c r="D82" s="246"/>
      <c r="E82" s="248"/>
      <c r="F82" s="261"/>
      <c r="G82" s="172"/>
      <c r="H82" s="246"/>
      <c r="I82" s="28"/>
      <c r="J82" s="17"/>
      <c r="K82" s="253" t="str">
        <f t="shared" si="23"/>
        <v>Leer</v>
      </c>
      <c r="L82" s="253" t="str">
        <f t="shared" si="13"/>
        <v>Leer</v>
      </c>
      <c r="M82" s="253" t="str">
        <f t="shared" si="24"/>
        <v>Leer</v>
      </c>
      <c r="N82" s="253" t="str">
        <f>VLOOKUP(C82,{"29 - Psychiatrie (Erwachsene)","BGI";"30 - Kinder- und Jugendpsychiatrie","BGII";"31 - Psychosomatik","BGI";0,"Leer"},2,0)</f>
        <v>Leer</v>
      </c>
      <c r="O82" s="253" t="str">
        <f>VLOOKUP(C82,{"29 - Psychiatrie (Erwachsene)","BGIb";"30 - Kinder- und Jugendpsychiatrie","BGIIb";"31 - Psychosomatik","BGIb";0,"Leer"},2,0)</f>
        <v>Leer</v>
      </c>
      <c r="P82" s="253" t="str">
        <f t="shared" si="14"/>
        <v>Leer</v>
      </c>
      <c r="Q82" s="253">
        <f t="shared" si="15"/>
        <v>0</v>
      </c>
      <c r="R82" s="253">
        <f t="shared" si="16"/>
        <v>0</v>
      </c>
      <c r="S82" s="253">
        <f t="shared" si="17"/>
        <v>0</v>
      </c>
      <c r="T82" s="253">
        <f t="shared" si="18"/>
        <v>0</v>
      </c>
      <c r="U82" s="253">
        <f t="shared" si="19"/>
        <v>0</v>
      </c>
      <c r="V82" s="253">
        <f t="shared" si="20"/>
        <v>0</v>
      </c>
      <c r="W82" s="253">
        <f t="shared" si="21"/>
        <v>0</v>
      </c>
    </row>
    <row r="83" spans="2:23" ht="15" customHeight="1" x14ac:dyDescent="0.35">
      <c r="B83" s="58" t="str">
        <f t="shared" si="22"/>
        <v>!!!</v>
      </c>
      <c r="C83" s="226"/>
      <c r="D83" s="246"/>
      <c r="E83" s="248"/>
      <c r="F83" s="261"/>
      <c r="G83" s="172"/>
      <c r="H83" s="246"/>
      <c r="I83" s="28"/>
      <c r="J83" s="17"/>
      <c r="K83" s="253" t="str">
        <f t="shared" si="23"/>
        <v>Leer</v>
      </c>
      <c r="L83" s="253" t="str">
        <f t="shared" si="13"/>
        <v>Leer</v>
      </c>
      <c r="M83" s="253" t="str">
        <f t="shared" si="24"/>
        <v>Leer</v>
      </c>
      <c r="N83" s="253" t="str">
        <f>VLOOKUP(C83,{"29 - Psychiatrie (Erwachsene)","BGI";"30 - Kinder- und Jugendpsychiatrie","BGII";"31 - Psychosomatik","BGI";0,"Leer"},2,0)</f>
        <v>Leer</v>
      </c>
      <c r="O83" s="253" t="str">
        <f>VLOOKUP(C83,{"29 - Psychiatrie (Erwachsene)","BGIb";"30 - Kinder- und Jugendpsychiatrie","BGIIb";"31 - Psychosomatik","BGIb";0,"Leer"},2,0)</f>
        <v>Leer</v>
      </c>
      <c r="P83" s="253" t="str">
        <f t="shared" si="14"/>
        <v>Leer</v>
      </c>
      <c r="Q83" s="253">
        <f t="shared" si="15"/>
        <v>0</v>
      </c>
      <c r="R83" s="253">
        <f t="shared" si="16"/>
        <v>0</v>
      </c>
      <c r="S83" s="253">
        <f t="shared" si="17"/>
        <v>0</v>
      </c>
      <c r="T83" s="253">
        <f t="shared" si="18"/>
        <v>0</v>
      </c>
      <c r="U83" s="253">
        <f t="shared" si="19"/>
        <v>0</v>
      </c>
      <c r="V83" s="253">
        <f t="shared" si="20"/>
        <v>0</v>
      </c>
      <c r="W83" s="253">
        <f t="shared" si="21"/>
        <v>0</v>
      </c>
    </row>
    <row r="84" spans="2:23" ht="15" customHeight="1" x14ac:dyDescent="0.35">
      <c r="B84" s="58" t="str">
        <f t="shared" si="22"/>
        <v>!!!</v>
      </c>
      <c r="C84" s="226"/>
      <c r="D84" s="246"/>
      <c r="E84" s="248"/>
      <c r="F84" s="261"/>
      <c r="G84" s="172"/>
      <c r="H84" s="246"/>
      <c r="I84" s="28"/>
      <c r="J84" s="17"/>
      <c r="K84" s="253" t="str">
        <f t="shared" si="23"/>
        <v>Leer</v>
      </c>
      <c r="L84" s="253" t="str">
        <f t="shared" si="13"/>
        <v>Leer</v>
      </c>
      <c r="M84" s="253" t="str">
        <f t="shared" si="24"/>
        <v>Leer</v>
      </c>
      <c r="N84" s="253" t="str">
        <f>VLOOKUP(C84,{"29 - Psychiatrie (Erwachsene)","BGI";"30 - Kinder- und Jugendpsychiatrie","BGII";"31 - Psychosomatik","BGI";0,"Leer"},2,0)</f>
        <v>Leer</v>
      </c>
      <c r="O84" s="253" t="str">
        <f>VLOOKUP(C84,{"29 - Psychiatrie (Erwachsene)","BGIb";"30 - Kinder- und Jugendpsychiatrie","BGIIb";"31 - Psychosomatik","BGIb";0,"Leer"},2,0)</f>
        <v>Leer</v>
      </c>
      <c r="P84" s="253" t="str">
        <f t="shared" si="14"/>
        <v>Leer</v>
      </c>
      <c r="Q84" s="253">
        <f t="shared" si="15"/>
        <v>0</v>
      </c>
      <c r="R84" s="253">
        <f t="shared" si="16"/>
        <v>0</v>
      </c>
      <c r="S84" s="253">
        <f t="shared" si="17"/>
        <v>0</v>
      </c>
      <c r="T84" s="253">
        <f t="shared" si="18"/>
        <v>0</v>
      </c>
      <c r="U84" s="253">
        <f t="shared" si="19"/>
        <v>0</v>
      </c>
      <c r="V84" s="253">
        <f t="shared" si="20"/>
        <v>0</v>
      </c>
      <c r="W84" s="253">
        <f t="shared" si="21"/>
        <v>0</v>
      </c>
    </row>
    <row r="85" spans="2:23" ht="15" customHeight="1" x14ac:dyDescent="0.35">
      <c r="B85" s="58" t="str">
        <f t="shared" si="22"/>
        <v>!!!</v>
      </c>
      <c r="C85" s="226"/>
      <c r="D85" s="246"/>
      <c r="E85" s="248"/>
      <c r="F85" s="261"/>
      <c r="G85" s="172"/>
      <c r="H85" s="246"/>
      <c r="I85" s="28"/>
      <c r="J85" s="17"/>
      <c r="K85" s="253" t="str">
        <f t="shared" si="23"/>
        <v>Leer</v>
      </c>
      <c r="L85" s="253" t="str">
        <f t="shared" si="13"/>
        <v>Leer</v>
      </c>
      <c r="M85" s="253" t="str">
        <f t="shared" si="24"/>
        <v>Leer</v>
      </c>
      <c r="N85" s="253" t="str">
        <f>VLOOKUP(C85,{"29 - Psychiatrie (Erwachsene)","BGI";"30 - Kinder- und Jugendpsychiatrie","BGII";"31 - Psychosomatik","BGI";0,"Leer"},2,0)</f>
        <v>Leer</v>
      </c>
      <c r="O85" s="253" t="str">
        <f>VLOOKUP(C85,{"29 - Psychiatrie (Erwachsene)","BGIb";"30 - Kinder- und Jugendpsychiatrie","BGIIb";"31 - Psychosomatik","BGIb";0,"Leer"},2,0)</f>
        <v>Leer</v>
      </c>
      <c r="P85" s="253" t="str">
        <f t="shared" si="14"/>
        <v>Leer</v>
      </c>
      <c r="Q85" s="253">
        <f t="shared" si="15"/>
        <v>0</v>
      </c>
      <c r="R85" s="253">
        <f t="shared" si="16"/>
        <v>0</v>
      </c>
      <c r="S85" s="253">
        <f t="shared" si="17"/>
        <v>0</v>
      </c>
      <c r="T85" s="253">
        <f t="shared" si="18"/>
        <v>0</v>
      </c>
      <c r="U85" s="253">
        <f t="shared" si="19"/>
        <v>0</v>
      </c>
      <c r="V85" s="253">
        <f t="shared" si="20"/>
        <v>0</v>
      </c>
      <c r="W85" s="253">
        <f t="shared" si="21"/>
        <v>0</v>
      </c>
    </row>
    <row r="86" spans="2:23" ht="15" customHeight="1" x14ac:dyDescent="0.35">
      <c r="B86" s="58" t="str">
        <f t="shared" si="22"/>
        <v>!!!</v>
      </c>
      <c r="C86" s="226"/>
      <c r="D86" s="246"/>
      <c r="E86" s="248"/>
      <c r="F86" s="261"/>
      <c r="G86" s="172"/>
      <c r="H86" s="246"/>
      <c r="I86" s="28"/>
      <c r="J86" s="17"/>
      <c r="K86" s="253" t="str">
        <f t="shared" si="23"/>
        <v>Leer</v>
      </c>
      <c r="L86" s="253" t="str">
        <f t="shared" si="13"/>
        <v>Leer</v>
      </c>
      <c r="M86" s="253" t="str">
        <f t="shared" si="24"/>
        <v>Leer</v>
      </c>
      <c r="N86" s="253" t="str">
        <f>VLOOKUP(C86,{"29 - Psychiatrie (Erwachsene)","BGI";"30 - Kinder- und Jugendpsychiatrie","BGII";"31 - Psychosomatik","BGI";0,"Leer"},2,0)</f>
        <v>Leer</v>
      </c>
      <c r="O86" s="253" t="str">
        <f>VLOOKUP(C86,{"29 - Psychiatrie (Erwachsene)","BGIb";"30 - Kinder- und Jugendpsychiatrie","BGIIb";"31 - Psychosomatik","BGIb";0,"Leer"},2,0)</f>
        <v>Leer</v>
      </c>
      <c r="P86" s="253" t="str">
        <f t="shared" si="14"/>
        <v>Leer</v>
      </c>
      <c r="Q86" s="253">
        <f t="shared" si="15"/>
        <v>0</v>
      </c>
      <c r="R86" s="253">
        <f t="shared" si="16"/>
        <v>0</v>
      </c>
      <c r="S86" s="253">
        <f t="shared" si="17"/>
        <v>0</v>
      </c>
      <c r="T86" s="253">
        <f t="shared" si="18"/>
        <v>0</v>
      </c>
      <c r="U86" s="253">
        <f t="shared" si="19"/>
        <v>0</v>
      </c>
      <c r="V86" s="253">
        <f t="shared" si="20"/>
        <v>0</v>
      </c>
      <c r="W86" s="253">
        <f t="shared" si="21"/>
        <v>0</v>
      </c>
    </row>
    <row r="87" spans="2:23" ht="15" customHeight="1" x14ac:dyDescent="0.35">
      <c r="B87" s="58" t="str">
        <f t="shared" si="22"/>
        <v>!!!</v>
      </c>
      <c r="C87" s="226"/>
      <c r="D87" s="246"/>
      <c r="E87" s="248"/>
      <c r="F87" s="261"/>
      <c r="G87" s="172"/>
      <c r="H87" s="246"/>
      <c r="I87" s="28"/>
      <c r="J87" s="17"/>
      <c r="K87" s="253" t="str">
        <f t="shared" si="23"/>
        <v>Leer</v>
      </c>
      <c r="L87" s="253" t="str">
        <f t="shared" si="13"/>
        <v>Leer</v>
      </c>
      <c r="M87" s="253" t="str">
        <f t="shared" si="24"/>
        <v>Leer</v>
      </c>
      <c r="N87" s="253" t="str">
        <f>VLOOKUP(C87,{"29 - Psychiatrie (Erwachsene)","BGI";"30 - Kinder- und Jugendpsychiatrie","BGII";"31 - Psychosomatik","BGI";0,"Leer"},2,0)</f>
        <v>Leer</v>
      </c>
      <c r="O87" s="253" t="str">
        <f>VLOOKUP(C87,{"29 - Psychiatrie (Erwachsene)","BGIb";"30 - Kinder- und Jugendpsychiatrie","BGIIb";"31 - Psychosomatik","BGIb";0,"Leer"},2,0)</f>
        <v>Leer</v>
      </c>
      <c r="P87" s="253" t="str">
        <f t="shared" si="14"/>
        <v>Leer</v>
      </c>
      <c r="Q87" s="253">
        <f t="shared" si="15"/>
        <v>0</v>
      </c>
      <c r="R87" s="253">
        <f t="shared" si="16"/>
        <v>0</v>
      </c>
      <c r="S87" s="253">
        <f t="shared" si="17"/>
        <v>0</v>
      </c>
      <c r="T87" s="253">
        <f t="shared" si="18"/>
        <v>0</v>
      </c>
      <c r="U87" s="253">
        <f t="shared" si="19"/>
        <v>0</v>
      </c>
      <c r="V87" s="253">
        <f t="shared" si="20"/>
        <v>0</v>
      </c>
      <c r="W87" s="253">
        <f t="shared" si="21"/>
        <v>0</v>
      </c>
    </row>
    <row r="88" spans="2:23" ht="15" customHeight="1" x14ac:dyDescent="0.35">
      <c r="B88" s="58" t="str">
        <f t="shared" si="22"/>
        <v>!!!</v>
      </c>
      <c r="C88" s="226"/>
      <c r="D88" s="246"/>
      <c r="E88" s="248"/>
      <c r="F88" s="261"/>
      <c r="G88" s="172"/>
      <c r="H88" s="246"/>
      <c r="I88" s="28"/>
      <c r="J88" s="17"/>
      <c r="K88" s="253" t="str">
        <f t="shared" si="23"/>
        <v>Leer</v>
      </c>
      <c r="L88" s="253" t="str">
        <f t="shared" si="13"/>
        <v>Leer</v>
      </c>
      <c r="M88" s="253" t="str">
        <f t="shared" si="24"/>
        <v>Leer</v>
      </c>
      <c r="N88" s="253" t="str">
        <f>VLOOKUP(C88,{"29 - Psychiatrie (Erwachsene)","BGI";"30 - Kinder- und Jugendpsychiatrie","BGII";"31 - Psychosomatik","BGI";0,"Leer"},2,0)</f>
        <v>Leer</v>
      </c>
      <c r="O88" s="253" t="str">
        <f>VLOOKUP(C88,{"29 - Psychiatrie (Erwachsene)","BGIb";"30 - Kinder- und Jugendpsychiatrie","BGIIb";"31 - Psychosomatik","BGIb";0,"Leer"},2,0)</f>
        <v>Leer</v>
      </c>
      <c r="P88" s="253" t="str">
        <f t="shared" si="14"/>
        <v>Leer</v>
      </c>
      <c r="Q88" s="253">
        <f t="shared" si="15"/>
        <v>0</v>
      </c>
      <c r="R88" s="253">
        <f t="shared" si="16"/>
        <v>0</v>
      </c>
      <c r="S88" s="253">
        <f t="shared" si="17"/>
        <v>0</v>
      </c>
      <c r="T88" s="253">
        <f t="shared" si="18"/>
        <v>0</v>
      </c>
      <c r="U88" s="253">
        <f t="shared" si="19"/>
        <v>0</v>
      </c>
      <c r="V88" s="253">
        <f t="shared" si="20"/>
        <v>0</v>
      </c>
      <c r="W88" s="253">
        <f t="shared" si="21"/>
        <v>0</v>
      </c>
    </row>
    <row r="89" spans="2:23" ht="15" customHeight="1" x14ac:dyDescent="0.35">
      <c r="B89" s="58" t="str">
        <f t="shared" si="22"/>
        <v>!!!</v>
      </c>
      <c r="C89" s="226"/>
      <c r="D89" s="246"/>
      <c r="E89" s="248"/>
      <c r="F89" s="261"/>
      <c r="G89" s="172"/>
      <c r="H89" s="246"/>
      <c r="I89" s="28"/>
      <c r="J89" s="17"/>
      <c r="K89" s="253" t="str">
        <f t="shared" si="23"/>
        <v>Leer</v>
      </c>
      <c r="L89" s="253" t="str">
        <f t="shared" si="13"/>
        <v>Leer</v>
      </c>
      <c r="M89" s="253" t="str">
        <f t="shared" si="24"/>
        <v>Leer</v>
      </c>
      <c r="N89" s="253" t="str">
        <f>VLOOKUP(C89,{"29 - Psychiatrie (Erwachsene)","BGI";"30 - Kinder- und Jugendpsychiatrie","BGII";"31 - Psychosomatik","BGI";0,"Leer"},2,0)</f>
        <v>Leer</v>
      </c>
      <c r="O89" s="253" t="str">
        <f>VLOOKUP(C89,{"29 - Psychiatrie (Erwachsene)","BGIb";"30 - Kinder- und Jugendpsychiatrie","BGIIb";"31 - Psychosomatik","BGIb";0,"Leer"},2,0)</f>
        <v>Leer</v>
      </c>
      <c r="P89" s="253" t="str">
        <f t="shared" si="14"/>
        <v>Leer</v>
      </c>
      <c r="Q89" s="253">
        <f t="shared" si="15"/>
        <v>0</v>
      </c>
      <c r="R89" s="253">
        <f t="shared" si="16"/>
        <v>0</v>
      </c>
      <c r="S89" s="253">
        <f t="shared" si="17"/>
        <v>0</v>
      </c>
      <c r="T89" s="253">
        <f t="shared" si="18"/>
        <v>0</v>
      </c>
      <c r="U89" s="253">
        <f t="shared" si="19"/>
        <v>0</v>
      </c>
      <c r="V89" s="253">
        <f t="shared" si="20"/>
        <v>0</v>
      </c>
      <c r="W89" s="253">
        <f t="shared" si="21"/>
        <v>0</v>
      </c>
    </row>
    <row r="90" spans="2:23" ht="15" customHeight="1" x14ac:dyDescent="0.35">
      <c r="B90" s="58" t="str">
        <f t="shared" si="22"/>
        <v>!!!</v>
      </c>
      <c r="C90" s="226"/>
      <c r="D90" s="246"/>
      <c r="E90" s="248"/>
      <c r="F90" s="261"/>
      <c r="G90" s="172"/>
      <c r="H90" s="246"/>
      <c r="I90" s="28"/>
      <c r="J90" s="17"/>
      <c r="K90" s="253" t="str">
        <f t="shared" si="23"/>
        <v>Leer</v>
      </c>
      <c r="L90" s="253" t="str">
        <f t="shared" si="13"/>
        <v>Leer</v>
      </c>
      <c r="M90" s="253" t="str">
        <f t="shared" si="24"/>
        <v>Leer</v>
      </c>
      <c r="N90" s="253" t="str">
        <f>VLOOKUP(C90,{"29 - Psychiatrie (Erwachsene)","BGI";"30 - Kinder- und Jugendpsychiatrie","BGII";"31 - Psychosomatik","BGI";0,"Leer"},2,0)</f>
        <v>Leer</v>
      </c>
      <c r="O90" s="253" t="str">
        <f>VLOOKUP(C90,{"29 - Psychiatrie (Erwachsene)","BGIb";"30 - Kinder- und Jugendpsychiatrie","BGIIb";"31 - Psychosomatik","BGIb";0,"Leer"},2,0)</f>
        <v>Leer</v>
      </c>
      <c r="P90" s="253" t="str">
        <f t="shared" si="14"/>
        <v>Leer</v>
      </c>
      <c r="Q90" s="253">
        <f t="shared" si="15"/>
        <v>0</v>
      </c>
      <c r="R90" s="253">
        <f t="shared" si="16"/>
        <v>0</v>
      </c>
      <c r="S90" s="253">
        <f t="shared" si="17"/>
        <v>0</v>
      </c>
      <c r="T90" s="253">
        <f t="shared" si="18"/>
        <v>0</v>
      </c>
      <c r="U90" s="253">
        <f t="shared" si="19"/>
        <v>0</v>
      </c>
      <c r="V90" s="253">
        <f t="shared" si="20"/>
        <v>0</v>
      </c>
      <c r="W90" s="253">
        <f t="shared" si="21"/>
        <v>0</v>
      </c>
    </row>
    <row r="91" spans="2:23" ht="15" customHeight="1" x14ac:dyDescent="0.35">
      <c r="B91" s="58" t="str">
        <f t="shared" si="22"/>
        <v>!!!</v>
      </c>
      <c r="C91" s="226"/>
      <c r="D91" s="246"/>
      <c r="E91" s="248"/>
      <c r="F91" s="261"/>
      <c r="G91" s="172"/>
      <c r="H91" s="246"/>
      <c r="I91" s="28"/>
      <c r="J91" s="17"/>
      <c r="K91" s="253" t="str">
        <f t="shared" si="23"/>
        <v>Leer</v>
      </c>
      <c r="L91" s="253" t="str">
        <f t="shared" si="13"/>
        <v>Leer</v>
      </c>
      <c r="M91" s="253" t="str">
        <f t="shared" si="24"/>
        <v>Leer</v>
      </c>
      <c r="N91" s="253" t="str">
        <f>VLOOKUP(C91,{"29 - Psychiatrie (Erwachsene)","BGI";"30 - Kinder- und Jugendpsychiatrie","BGII";"31 - Psychosomatik","BGI";0,"Leer"},2,0)</f>
        <v>Leer</v>
      </c>
      <c r="O91" s="253" t="str">
        <f>VLOOKUP(C91,{"29 - Psychiatrie (Erwachsene)","BGIb";"30 - Kinder- und Jugendpsychiatrie","BGIIb";"31 - Psychosomatik","BGIb";0,"Leer"},2,0)</f>
        <v>Leer</v>
      </c>
      <c r="P91" s="253" t="str">
        <f t="shared" si="14"/>
        <v>Leer</v>
      </c>
      <c r="Q91" s="253">
        <f t="shared" si="15"/>
        <v>0</v>
      </c>
      <c r="R91" s="253">
        <f t="shared" si="16"/>
        <v>0</v>
      </c>
      <c r="S91" s="253">
        <f t="shared" si="17"/>
        <v>0</v>
      </c>
      <c r="T91" s="253">
        <f t="shared" si="18"/>
        <v>0</v>
      </c>
      <c r="U91" s="253">
        <f t="shared" si="19"/>
        <v>0</v>
      </c>
      <c r="V91" s="253">
        <f t="shared" si="20"/>
        <v>0</v>
      </c>
      <c r="W91" s="253">
        <f t="shared" si="21"/>
        <v>0</v>
      </c>
    </row>
    <row r="92" spans="2:23" ht="15" customHeight="1" x14ac:dyDescent="0.35">
      <c r="B92" s="58" t="str">
        <f t="shared" si="22"/>
        <v>!!!</v>
      </c>
      <c r="C92" s="226"/>
      <c r="D92" s="246"/>
      <c r="E92" s="248"/>
      <c r="F92" s="261"/>
      <c r="G92" s="172"/>
      <c r="H92" s="246"/>
      <c r="I92" s="28"/>
      <c r="J92" s="17"/>
      <c r="K92" s="253" t="str">
        <f t="shared" si="23"/>
        <v>Leer</v>
      </c>
      <c r="L92" s="253" t="str">
        <f t="shared" si="13"/>
        <v>Leer</v>
      </c>
      <c r="M92" s="253" t="str">
        <f t="shared" si="24"/>
        <v>Leer</v>
      </c>
      <c r="N92" s="253" t="str">
        <f>VLOOKUP(C92,{"29 - Psychiatrie (Erwachsene)","BGI";"30 - Kinder- und Jugendpsychiatrie","BGII";"31 - Psychosomatik","BGI";0,"Leer"},2,0)</f>
        <v>Leer</v>
      </c>
      <c r="O92" s="253" t="str">
        <f>VLOOKUP(C92,{"29 - Psychiatrie (Erwachsene)","BGIb";"30 - Kinder- und Jugendpsychiatrie","BGIIb";"31 - Psychosomatik","BGIb";0,"Leer"},2,0)</f>
        <v>Leer</v>
      </c>
      <c r="P92" s="253" t="str">
        <f t="shared" si="14"/>
        <v>Leer</v>
      </c>
      <c r="Q92" s="253">
        <f t="shared" si="15"/>
        <v>0</v>
      </c>
      <c r="R92" s="253">
        <f t="shared" si="16"/>
        <v>0</v>
      </c>
      <c r="S92" s="253">
        <f t="shared" si="17"/>
        <v>0</v>
      </c>
      <c r="T92" s="253">
        <f t="shared" si="18"/>
        <v>0</v>
      </c>
      <c r="U92" s="253">
        <f t="shared" si="19"/>
        <v>0</v>
      </c>
      <c r="V92" s="253">
        <f t="shared" si="20"/>
        <v>0</v>
      </c>
      <c r="W92" s="253">
        <f t="shared" si="21"/>
        <v>0</v>
      </c>
    </row>
    <row r="93" spans="2:23" ht="15" customHeight="1" x14ac:dyDescent="0.35">
      <c r="B93" s="58" t="str">
        <f t="shared" si="22"/>
        <v>!!!</v>
      </c>
      <c r="C93" s="226"/>
      <c r="D93" s="246"/>
      <c r="E93" s="248"/>
      <c r="F93" s="261"/>
      <c r="G93" s="172"/>
      <c r="H93" s="246"/>
      <c r="I93" s="28"/>
      <c r="J93" s="17"/>
      <c r="K93" s="253" t="str">
        <f t="shared" si="23"/>
        <v>Leer</v>
      </c>
      <c r="L93" s="253" t="str">
        <f t="shared" si="13"/>
        <v>Leer</v>
      </c>
      <c r="M93" s="253" t="str">
        <f t="shared" si="24"/>
        <v>Leer</v>
      </c>
      <c r="N93" s="253" t="str">
        <f>VLOOKUP(C93,{"29 - Psychiatrie (Erwachsene)","BGI";"30 - Kinder- und Jugendpsychiatrie","BGII";"31 - Psychosomatik","BGI";0,"Leer"},2,0)</f>
        <v>Leer</v>
      </c>
      <c r="O93" s="253" t="str">
        <f>VLOOKUP(C93,{"29 - Psychiatrie (Erwachsene)","BGIb";"30 - Kinder- und Jugendpsychiatrie","BGIIb";"31 - Psychosomatik","BGIb";0,"Leer"},2,0)</f>
        <v>Leer</v>
      </c>
      <c r="P93" s="253" t="str">
        <f t="shared" si="14"/>
        <v>Leer</v>
      </c>
      <c r="Q93" s="253">
        <f t="shared" si="15"/>
        <v>0</v>
      </c>
      <c r="R93" s="253">
        <f t="shared" si="16"/>
        <v>0</v>
      </c>
      <c r="S93" s="253">
        <f t="shared" si="17"/>
        <v>0</v>
      </c>
      <c r="T93" s="253">
        <f t="shared" si="18"/>
        <v>0</v>
      </c>
      <c r="U93" s="253">
        <f t="shared" si="19"/>
        <v>0</v>
      </c>
      <c r="V93" s="253">
        <f t="shared" si="20"/>
        <v>0</v>
      </c>
      <c r="W93" s="253">
        <f t="shared" si="21"/>
        <v>0</v>
      </c>
    </row>
    <row r="94" spans="2:23" ht="15" customHeight="1" x14ac:dyDescent="0.35">
      <c r="B94" s="58" t="str">
        <f t="shared" si="22"/>
        <v>!!!</v>
      </c>
      <c r="C94" s="226"/>
      <c r="D94" s="246"/>
      <c r="E94" s="248"/>
      <c r="F94" s="261"/>
      <c r="G94" s="172"/>
      <c r="H94" s="246"/>
      <c r="I94" s="28"/>
      <c r="J94" s="17"/>
      <c r="K94" s="253" t="str">
        <f t="shared" si="23"/>
        <v>Leer</v>
      </c>
      <c r="L94" s="253" t="str">
        <f t="shared" si="13"/>
        <v>Leer</v>
      </c>
      <c r="M94" s="253" t="str">
        <f t="shared" si="24"/>
        <v>Leer</v>
      </c>
      <c r="N94" s="253" t="str">
        <f>VLOOKUP(C94,{"29 - Psychiatrie (Erwachsene)","BGI";"30 - Kinder- und Jugendpsychiatrie","BGII";"31 - Psychosomatik","BGI";0,"Leer"},2,0)</f>
        <v>Leer</v>
      </c>
      <c r="O94" s="253" t="str">
        <f>VLOOKUP(C94,{"29 - Psychiatrie (Erwachsene)","BGIb";"30 - Kinder- und Jugendpsychiatrie","BGIIb";"31 - Psychosomatik","BGIb";0,"Leer"},2,0)</f>
        <v>Leer</v>
      </c>
      <c r="P94" s="253" t="str">
        <f t="shared" si="14"/>
        <v>Leer</v>
      </c>
      <c r="Q94" s="253">
        <f t="shared" si="15"/>
        <v>0</v>
      </c>
      <c r="R94" s="253">
        <f t="shared" si="16"/>
        <v>0</v>
      </c>
      <c r="S94" s="253">
        <f t="shared" si="17"/>
        <v>0</v>
      </c>
      <c r="T94" s="253">
        <f t="shared" si="18"/>
        <v>0</v>
      </c>
      <c r="U94" s="253">
        <f t="shared" si="19"/>
        <v>0</v>
      </c>
      <c r="V94" s="253">
        <f t="shared" si="20"/>
        <v>0</v>
      </c>
      <c r="W94" s="253">
        <f t="shared" si="21"/>
        <v>0</v>
      </c>
    </row>
    <row r="95" spans="2:23" ht="15" customHeight="1" x14ac:dyDescent="0.35">
      <c r="B95" s="58" t="str">
        <f t="shared" si="22"/>
        <v>!!!</v>
      </c>
      <c r="C95" s="226"/>
      <c r="D95" s="246"/>
      <c r="E95" s="248"/>
      <c r="F95" s="261"/>
      <c r="G95" s="172"/>
      <c r="H95" s="246"/>
      <c r="I95" s="28"/>
      <c r="J95" s="17"/>
      <c r="K95" s="253" t="str">
        <f t="shared" si="23"/>
        <v>Leer</v>
      </c>
      <c r="L95" s="253" t="str">
        <f t="shared" si="13"/>
        <v>Leer</v>
      </c>
      <c r="M95" s="253" t="str">
        <f t="shared" si="24"/>
        <v>Leer</v>
      </c>
      <c r="N95" s="253" t="str">
        <f>VLOOKUP(C95,{"29 - Psychiatrie (Erwachsene)","BGI";"30 - Kinder- und Jugendpsychiatrie","BGII";"31 - Psychosomatik","BGI";0,"Leer"},2,0)</f>
        <v>Leer</v>
      </c>
      <c r="O95" s="253" t="str">
        <f>VLOOKUP(C95,{"29 - Psychiatrie (Erwachsene)","BGIb";"30 - Kinder- und Jugendpsychiatrie","BGIIb";"31 - Psychosomatik","BGIb";0,"Leer"},2,0)</f>
        <v>Leer</v>
      </c>
      <c r="P95" s="253" t="str">
        <f t="shared" si="14"/>
        <v>Leer</v>
      </c>
      <c r="Q95" s="253">
        <f t="shared" si="15"/>
        <v>0</v>
      </c>
      <c r="R95" s="253">
        <f t="shared" si="16"/>
        <v>0</v>
      </c>
      <c r="S95" s="253">
        <f t="shared" si="17"/>
        <v>0</v>
      </c>
      <c r="T95" s="253">
        <f t="shared" si="18"/>
        <v>0</v>
      </c>
      <c r="U95" s="253">
        <f t="shared" si="19"/>
        <v>0</v>
      </c>
      <c r="V95" s="253">
        <f t="shared" si="20"/>
        <v>0</v>
      </c>
      <c r="W95" s="253">
        <f t="shared" si="21"/>
        <v>0</v>
      </c>
    </row>
    <row r="96" spans="2:23" ht="15" customHeight="1" x14ac:dyDescent="0.35">
      <c r="B96" s="58" t="str">
        <f t="shared" si="22"/>
        <v>!!!</v>
      </c>
      <c r="C96" s="226"/>
      <c r="D96" s="246"/>
      <c r="E96" s="248"/>
      <c r="F96" s="261"/>
      <c r="G96" s="172"/>
      <c r="H96" s="246"/>
      <c r="I96" s="28"/>
      <c r="J96" s="17"/>
      <c r="K96" s="253" t="str">
        <f t="shared" si="23"/>
        <v>Leer</v>
      </c>
      <c r="L96" s="253" t="str">
        <f t="shared" si="13"/>
        <v>Leer</v>
      </c>
      <c r="M96" s="253" t="str">
        <f t="shared" si="24"/>
        <v>Leer</v>
      </c>
      <c r="N96" s="253" t="str">
        <f>VLOOKUP(C96,{"29 - Psychiatrie (Erwachsene)","BGI";"30 - Kinder- und Jugendpsychiatrie","BGII";"31 - Psychosomatik","BGI";0,"Leer"},2,0)</f>
        <v>Leer</v>
      </c>
      <c r="O96" s="253" t="str">
        <f>VLOOKUP(C96,{"29 - Psychiatrie (Erwachsene)","BGIb";"30 - Kinder- und Jugendpsychiatrie","BGIIb";"31 - Psychosomatik","BGIb";0,"Leer"},2,0)</f>
        <v>Leer</v>
      </c>
      <c r="P96" s="253" t="str">
        <f t="shared" si="14"/>
        <v>Leer</v>
      </c>
      <c r="Q96" s="253">
        <f t="shared" si="15"/>
        <v>0</v>
      </c>
      <c r="R96" s="253">
        <f t="shared" si="16"/>
        <v>0</v>
      </c>
      <c r="S96" s="253">
        <f t="shared" si="17"/>
        <v>0</v>
      </c>
      <c r="T96" s="253">
        <f t="shared" si="18"/>
        <v>0</v>
      </c>
      <c r="U96" s="253">
        <f t="shared" si="19"/>
        <v>0</v>
      </c>
      <c r="V96" s="253">
        <f t="shared" si="20"/>
        <v>0</v>
      </c>
      <c r="W96" s="253">
        <f t="shared" si="21"/>
        <v>0</v>
      </c>
    </row>
    <row r="97" spans="2:23" ht="15" customHeight="1" x14ac:dyDescent="0.35">
      <c r="B97" s="58" t="str">
        <f t="shared" si="22"/>
        <v>!!!</v>
      </c>
      <c r="C97" s="226"/>
      <c r="D97" s="246"/>
      <c r="E97" s="248"/>
      <c r="F97" s="261"/>
      <c r="G97" s="172"/>
      <c r="H97" s="246"/>
      <c r="I97" s="28"/>
      <c r="J97" s="17"/>
      <c r="K97" s="253" t="str">
        <f t="shared" si="23"/>
        <v>Leer</v>
      </c>
      <c r="L97" s="253" t="str">
        <f t="shared" si="13"/>
        <v>Leer</v>
      </c>
      <c r="M97" s="253" t="str">
        <f t="shared" si="24"/>
        <v>Leer</v>
      </c>
      <c r="N97" s="253" t="str">
        <f>VLOOKUP(C97,{"29 - Psychiatrie (Erwachsene)","BGI";"30 - Kinder- und Jugendpsychiatrie","BGII";"31 - Psychosomatik","BGI";0,"Leer"},2,0)</f>
        <v>Leer</v>
      </c>
      <c r="O97" s="253" t="str">
        <f>VLOOKUP(C97,{"29 - Psychiatrie (Erwachsene)","BGIb";"30 - Kinder- und Jugendpsychiatrie","BGIIb";"31 - Psychosomatik","BGIb";0,"Leer"},2,0)</f>
        <v>Leer</v>
      </c>
      <c r="P97" s="253" t="str">
        <f t="shared" si="14"/>
        <v>Leer</v>
      </c>
      <c r="Q97" s="253">
        <f t="shared" si="15"/>
        <v>0</v>
      </c>
      <c r="R97" s="253">
        <f t="shared" si="16"/>
        <v>0</v>
      </c>
      <c r="S97" s="253">
        <f t="shared" si="17"/>
        <v>0</v>
      </c>
      <c r="T97" s="253">
        <f t="shared" si="18"/>
        <v>0</v>
      </c>
      <c r="U97" s="253">
        <f t="shared" si="19"/>
        <v>0</v>
      </c>
      <c r="V97" s="253">
        <f t="shared" si="20"/>
        <v>0</v>
      </c>
      <c r="W97" s="253">
        <f t="shared" si="21"/>
        <v>0</v>
      </c>
    </row>
    <row r="98" spans="2:23" ht="15" customHeight="1" x14ac:dyDescent="0.35">
      <c r="B98" s="58" t="str">
        <f t="shared" si="22"/>
        <v>!!!</v>
      </c>
      <c r="C98" s="226"/>
      <c r="D98" s="246"/>
      <c r="E98" s="248"/>
      <c r="F98" s="261"/>
      <c r="G98" s="172"/>
      <c r="H98" s="246"/>
      <c r="I98" s="28"/>
      <c r="J98" s="17"/>
      <c r="K98" s="253" t="str">
        <f t="shared" si="23"/>
        <v>Leer</v>
      </c>
      <c r="L98" s="253" t="str">
        <f t="shared" si="13"/>
        <v>Leer</v>
      </c>
      <c r="M98" s="253" t="str">
        <f t="shared" si="24"/>
        <v>Leer</v>
      </c>
      <c r="N98" s="253" t="str">
        <f>VLOOKUP(C98,{"29 - Psychiatrie (Erwachsene)","BGI";"30 - Kinder- und Jugendpsychiatrie","BGII";"31 - Psychosomatik","BGI";0,"Leer"},2,0)</f>
        <v>Leer</v>
      </c>
      <c r="O98" s="253" t="str">
        <f>VLOOKUP(C98,{"29 - Psychiatrie (Erwachsene)","BGIb";"30 - Kinder- und Jugendpsychiatrie","BGIIb";"31 - Psychosomatik","BGIb";0,"Leer"},2,0)</f>
        <v>Leer</v>
      </c>
      <c r="P98" s="253" t="str">
        <f t="shared" si="14"/>
        <v>Leer</v>
      </c>
      <c r="Q98" s="253">
        <f t="shared" si="15"/>
        <v>0</v>
      </c>
      <c r="R98" s="253">
        <f t="shared" si="16"/>
        <v>0</v>
      </c>
      <c r="S98" s="253">
        <f t="shared" si="17"/>
        <v>0</v>
      </c>
      <c r="T98" s="253">
        <f t="shared" si="18"/>
        <v>0</v>
      </c>
      <c r="U98" s="253">
        <f t="shared" si="19"/>
        <v>0</v>
      </c>
      <c r="V98" s="253">
        <f t="shared" si="20"/>
        <v>0</v>
      </c>
      <c r="W98" s="253">
        <f t="shared" si="21"/>
        <v>0</v>
      </c>
    </row>
    <row r="99" spans="2:23" ht="15" customHeight="1" x14ac:dyDescent="0.35">
      <c r="B99" s="58" t="str">
        <f t="shared" si="22"/>
        <v>!!!</v>
      </c>
      <c r="C99" s="226"/>
      <c r="D99" s="246"/>
      <c r="E99" s="248"/>
      <c r="F99" s="261"/>
      <c r="G99" s="172"/>
      <c r="H99" s="246"/>
      <c r="I99" s="28"/>
      <c r="J99" s="17"/>
      <c r="K99" s="253" t="str">
        <f t="shared" si="23"/>
        <v>Leer</v>
      </c>
      <c r="L99" s="253" t="str">
        <f t="shared" si="13"/>
        <v>Leer</v>
      </c>
      <c r="M99" s="253" t="str">
        <f t="shared" si="24"/>
        <v>Leer</v>
      </c>
      <c r="N99" s="253" t="str">
        <f>VLOOKUP(C99,{"29 - Psychiatrie (Erwachsene)","BGI";"30 - Kinder- und Jugendpsychiatrie","BGII";"31 - Psychosomatik","BGI";0,"Leer"},2,0)</f>
        <v>Leer</v>
      </c>
      <c r="O99" s="253" t="str">
        <f>VLOOKUP(C99,{"29 - Psychiatrie (Erwachsene)","BGIb";"30 - Kinder- und Jugendpsychiatrie","BGIIb";"31 - Psychosomatik","BGIb";0,"Leer"},2,0)</f>
        <v>Leer</v>
      </c>
      <c r="P99" s="253" t="str">
        <f t="shared" si="14"/>
        <v>Leer</v>
      </c>
      <c r="Q99" s="253">
        <f t="shared" si="15"/>
        <v>0</v>
      </c>
      <c r="R99" s="253">
        <f t="shared" si="16"/>
        <v>0</v>
      </c>
      <c r="S99" s="253">
        <f t="shared" si="17"/>
        <v>0</v>
      </c>
      <c r="T99" s="253">
        <f t="shared" si="18"/>
        <v>0</v>
      </c>
      <c r="U99" s="253">
        <f t="shared" si="19"/>
        <v>0</v>
      </c>
      <c r="V99" s="253">
        <f t="shared" si="20"/>
        <v>0</v>
      </c>
      <c r="W99" s="253">
        <f t="shared" si="21"/>
        <v>0</v>
      </c>
    </row>
    <row r="100" spans="2:23" ht="15" customHeight="1" x14ac:dyDescent="0.35">
      <c r="B100" s="58" t="str">
        <f t="shared" si="22"/>
        <v>!!!</v>
      </c>
      <c r="C100" s="226"/>
      <c r="D100" s="246"/>
      <c r="E100" s="248"/>
      <c r="F100" s="261"/>
      <c r="G100" s="172"/>
      <c r="H100" s="246"/>
      <c r="I100" s="28"/>
      <c r="J100" s="17"/>
      <c r="K100" s="253" t="str">
        <f t="shared" si="23"/>
        <v>Leer</v>
      </c>
      <c r="L100" s="253" t="str">
        <f t="shared" si="13"/>
        <v>Leer</v>
      </c>
      <c r="M100" s="253" t="str">
        <f t="shared" si="24"/>
        <v>Leer</v>
      </c>
      <c r="N100" s="253" t="str">
        <f>VLOOKUP(C100,{"29 - Psychiatrie (Erwachsene)","BGI";"30 - Kinder- und Jugendpsychiatrie","BGII";"31 - Psychosomatik","BGI";0,"Leer"},2,0)</f>
        <v>Leer</v>
      </c>
      <c r="O100" s="253" t="str">
        <f>VLOOKUP(C100,{"29 - Psychiatrie (Erwachsene)","BGIb";"30 - Kinder- und Jugendpsychiatrie","BGIIb";"31 - Psychosomatik","BGIb";0,"Leer"},2,0)</f>
        <v>Leer</v>
      </c>
      <c r="P100" s="253" t="str">
        <f t="shared" si="14"/>
        <v>Leer</v>
      </c>
      <c r="Q100" s="253">
        <f t="shared" si="15"/>
        <v>0</v>
      </c>
      <c r="R100" s="253">
        <f t="shared" si="16"/>
        <v>0</v>
      </c>
      <c r="S100" s="253">
        <f t="shared" si="17"/>
        <v>0</v>
      </c>
      <c r="T100" s="253">
        <f t="shared" si="18"/>
        <v>0</v>
      </c>
      <c r="U100" s="253">
        <f t="shared" si="19"/>
        <v>0</v>
      </c>
      <c r="V100" s="253">
        <f t="shared" si="20"/>
        <v>0</v>
      </c>
      <c r="W100" s="253">
        <f t="shared" si="21"/>
        <v>0</v>
      </c>
    </row>
    <row r="101" spans="2:23" ht="15" customHeight="1" x14ac:dyDescent="0.35">
      <c r="B101" s="58" t="str">
        <f t="shared" si="22"/>
        <v>!!!</v>
      </c>
      <c r="C101" s="226"/>
      <c r="D101" s="246"/>
      <c r="E101" s="248"/>
      <c r="F101" s="261"/>
      <c r="G101" s="172"/>
      <c r="H101" s="246"/>
      <c r="I101" s="28"/>
      <c r="J101" s="17"/>
      <c r="K101" s="253" t="str">
        <f t="shared" si="23"/>
        <v>Leer</v>
      </c>
      <c r="L101" s="253" t="str">
        <f t="shared" si="13"/>
        <v>Leer</v>
      </c>
      <c r="M101" s="253" t="str">
        <f t="shared" si="24"/>
        <v>Leer</v>
      </c>
      <c r="N101" s="253" t="str">
        <f>VLOOKUP(C101,{"29 - Psychiatrie (Erwachsene)","BGI";"30 - Kinder- und Jugendpsychiatrie","BGII";"31 - Psychosomatik","BGI";0,"Leer"},2,0)</f>
        <v>Leer</v>
      </c>
      <c r="O101" s="253" t="str">
        <f>VLOOKUP(C101,{"29 - Psychiatrie (Erwachsene)","BGIb";"30 - Kinder- und Jugendpsychiatrie","BGIIb";"31 - Psychosomatik","BGIb";0,"Leer"},2,0)</f>
        <v>Leer</v>
      </c>
      <c r="P101" s="253" t="str">
        <f t="shared" si="14"/>
        <v>Leer</v>
      </c>
      <c r="Q101" s="253">
        <f t="shared" si="15"/>
        <v>0</v>
      </c>
      <c r="R101" s="253">
        <f t="shared" si="16"/>
        <v>0</v>
      </c>
      <c r="S101" s="253">
        <f t="shared" si="17"/>
        <v>0</v>
      </c>
      <c r="T101" s="253">
        <f t="shared" si="18"/>
        <v>0</v>
      </c>
      <c r="U101" s="253">
        <f t="shared" si="19"/>
        <v>0</v>
      </c>
      <c r="V101" s="253">
        <f t="shared" si="20"/>
        <v>0</v>
      </c>
      <c r="W101" s="253">
        <f t="shared" si="21"/>
        <v>0</v>
      </c>
    </row>
    <row r="102" spans="2:23" ht="15" customHeight="1" x14ac:dyDescent="0.35">
      <c r="B102" s="58" t="str">
        <f t="shared" si="22"/>
        <v>!!!</v>
      </c>
      <c r="C102" s="226"/>
      <c r="D102" s="246"/>
      <c r="E102" s="248"/>
      <c r="F102" s="261"/>
      <c r="G102" s="172"/>
      <c r="H102" s="246"/>
      <c r="I102" s="28"/>
      <c r="J102" s="17"/>
      <c r="K102" s="253" t="str">
        <f t="shared" si="23"/>
        <v>Leer</v>
      </c>
      <c r="L102" s="253" t="str">
        <f t="shared" si="13"/>
        <v>Leer</v>
      </c>
      <c r="M102" s="253" t="str">
        <f t="shared" si="24"/>
        <v>Leer</v>
      </c>
      <c r="N102" s="253" t="str">
        <f>VLOOKUP(C102,{"29 - Psychiatrie (Erwachsene)","BGI";"30 - Kinder- und Jugendpsychiatrie","BGII";"31 - Psychosomatik","BGI";0,"Leer"},2,0)</f>
        <v>Leer</v>
      </c>
      <c r="O102" s="253" t="str">
        <f>VLOOKUP(C102,{"29 - Psychiatrie (Erwachsene)","BGIb";"30 - Kinder- und Jugendpsychiatrie","BGIIb";"31 - Psychosomatik","BGIb";0,"Leer"},2,0)</f>
        <v>Leer</v>
      </c>
      <c r="P102" s="253" t="str">
        <f t="shared" si="14"/>
        <v>Leer</v>
      </c>
      <c r="Q102" s="253">
        <f t="shared" si="15"/>
        <v>0</v>
      </c>
      <c r="R102" s="253">
        <f t="shared" si="16"/>
        <v>0</v>
      </c>
      <c r="S102" s="253">
        <f t="shared" si="17"/>
        <v>0</v>
      </c>
      <c r="T102" s="253">
        <f t="shared" si="18"/>
        <v>0</v>
      </c>
      <c r="U102" s="253">
        <f t="shared" si="19"/>
        <v>0</v>
      </c>
      <c r="V102" s="253">
        <f t="shared" si="20"/>
        <v>0</v>
      </c>
      <c r="W102" s="253">
        <f t="shared" si="21"/>
        <v>0</v>
      </c>
    </row>
    <row r="103" spans="2:23" ht="15" customHeight="1" x14ac:dyDescent="0.35">
      <c r="B103" s="58" t="str">
        <f t="shared" si="22"/>
        <v>!!!</v>
      </c>
      <c r="C103" s="226"/>
      <c r="D103" s="246"/>
      <c r="E103" s="248"/>
      <c r="F103" s="261"/>
      <c r="G103" s="172"/>
      <c r="H103" s="246"/>
      <c r="I103" s="28"/>
      <c r="J103" s="17"/>
      <c r="K103" s="253" t="str">
        <f t="shared" si="23"/>
        <v>Leer</v>
      </c>
      <c r="L103" s="253" t="str">
        <f t="shared" si="13"/>
        <v>Leer</v>
      </c>
      <c r="M103" s="253" t="str">
        <f t="shared" si="24"/>
        <v>Leer</v>
      </c>
      <c r="N103" s="253" t="str">
        <f>VLOOKUP(C103,{"29 - Psychiatrie (Erwachsene)","BGI";"30 - Kinder- und Jugendpsychiatrie","BGII";"31 - Psychosomatik","BGI";0,"Leer"},2,0)</f>
        <v>Leer</v>
      </c>
      <c r="O103" s="253" t="str">
        <f>VLOOKUP(C103,{"29 - Psychiatrie (Erwachsene)","BGIb";"30 - Kinder- und Jugendpsychiatrie","BGIIb";"31 - Psychosomatik","BGIb";0,"Leer"},2,0)</f>
        <v>Leer</v>
      </c>
      <c r="P103" s="253" t="str">
        <f t="shared" si="14"/>
        <v>Leer</v>
      </c>
      <c r="Q103" s="253">
        <f t="shared" si="15"/>
        <v>0</v>
      </c>
      <c r="R103" s="253">
        <f t="shared" si="16"/>
        <v>0</v>
      </c>
      <c r="S103" s="253">
        <f t="shared" si="17"/>
        <v>0</v>
      </c>
      <c r="T103" s="253">
        <f t="shared" si="18"/>
        <v>0</v>
      </c>
      <c r="U103" s="253">
        <f t="shared" si="19"/>
        <v>0</v>
      </c>
      <c r="V103" s="253">
        <f t="shared" si="20"/>
        <v>0</v>
      </c>
      <c r="W103" s="253">
        <f t="shared" si="21"/>
        <v>0</v>
      </c>
    </row>
    <row r="104" spans="2:23" ht="15" customHeight="1" x14ac:dyDescent="0.35">
      <c r="B104" s="58" t="str">
        <f t="shared" si="22"/>
        <v>!!!</v>
      </c>
      <c r="C104" s="226"/>
      <c r="D104" s="246"/>
      <c r="E104" s="248"/>
      <c r="F104" s="261"/>
      <c r="G104" s="172"/>
      <c r="H104" s="246"/>
      <c r="I104" s="28"/>
      <c r="J104" s="17"/>
      <c r="K104" s="253" t="str">
        <f t="shared" si="23"/>
        <v>Leer</v>
      </c>
      <c r="L104" s="253" t="str">
        <f t="shared" si="13"/>
        <v>Leer</v>
      </c>
      <c r="M104" s="253" t="str">
        <f t="shared" si="24"/>
        <v>Leer</v>
      </c>
      <c r="N104" s="253" t="str">
        <f>VLOOKUP(C104,{"29 - Psychiatrie (Erwachsene)","BGI";"30 - Kinder- und Jugendpsychiatrie","BGII";"31 - Psychosomatik","BGI";0,"Leer"},2,0)</f>
        <v>Leer</v>
      </c>
      <c r="O104" s="253" t="str">
        <f>VLOOKUP(C104,{"29 - Psychiatrie (Erwachsene)","BGIb";"30 - Kinder- und Jugendpsychiatrie","BGIIb";"31 - Psychosomatik","BGIb";0,"Leer"},2,0)</f>
        <v>Leer</v>
      </c>
      <c r="P104" s="253" t="str">
        <f t="shared" si="14"/>
        <v>Leer</v>
      </c>
      <c r="Q104" s="253">
        <f t="shared" si="15"/>
        <v>0</v>
      </c>
      <c r="R104" s="253">
        <f t="shared" si="16"/>
        <v>0</v>
      </c>
      <c r="S104" s="253">
        <f t="shared" si="17"/>
        <v>0</v>
      </c>
      <c r="T104" s="253">
        <f t="shared" si="18"/>
        <v>0</v>
      </c>
      <c r="U104" s="253">
        <f t="shared" si="19"/>
        <v>0</v>
      </c>
      <c r="V104" s="253">
        <f t="shared" si="20"/>
        <v>0</v>
      </c>
      <c r="W104" s="253">
        <f t="shared" si="21"/>
        <v>0</v>
      </c>
    </row>
    <row r="105" spans="2:23" ht="15" customHeight="1" x14ac:dyDescent="0.35">
      <c r="B105" s="58" t="str">
        <f t="shared" si="22"/>
        <v>!!!</v>
      </c>
      <c r="C105" s="226"/>
      <c r="D105" s="246"/>
      <c r="E105" s="248"/>
      <c r="F105" s="261"/>
      <c r="G105" s="172"/>
      <c r="H105" s="246"/>
      <c r="I105" s="28"/>
      <c r="J105" s="17"/>
      <c r="K105" s="253" t="str">
        <f t="shared" si="23"/>
        <v>Leer</v>
      </c>
      <c r="L105" s="253" t="str">
        <f t="shared" si="13"/>
        <v>Leer</v>
      </c>
      <c r="M105" s="253" t="str">
        <f t="shared" si="24"/>
        <v>Leer</v>
      </c>
      <c r="N105" s="253" t="str">
        <f>VLOOKUP(C105,{"29 - Psychiatrie (Erwachsene)","BGI";"30 - Kinder- und Jugendpsychiatrie","BGII";"31 - Psychosomatik","BGI";0,"Leer"},2,0)</f>
        <v>Leer</v>
      </c>
      <c r="O105" s="253" t="str">
        <f>VLOOKUP(C105,{"29 - Psychiatrie (Erwachsene)","BGIb";"30 - Kinder- und Jugendpsychiatrie","BGIIb";"31 - Psychosomatik","BGIb";0,"Leer"},2,0)</f>
        <v>Leer</v>
      </c>
      <c r="P105" s="253" t="str">
        <f t="shared" si="14"/>
        <v>Leer</v>
      </c>
      <c r="Q105" s="253">
        <f t="shared" si="15"/>
        <v>0</v>
      </c>
      <c r="R105" s="253">
        <f t="shared" si="16"/>
        <v>0</v>
      </c>
      <c r="S105" s="253">
        <f t="shared" si="17"/>
        <v>0</v>
      </c>
      <c r="T105" s="253">
        <f t="shared" si="18"/>
        <v>0</v>
      </c>
      <c r="U105" s="253">
        <f t="shared" si="19"/>
        <v>0</v>
      </c>
      <c r="V105" s="253">
        <f t="shared" si="20"/>
        <v>0</v>
      </c>
      <c r="W105" s="253">
        <f t="shared" si="21"/>
        <v>0</v>
      </c>
    </row>
    <row r="106" spans="2:23" ht="15" customHeight="1" x14ac:dyDescent="0.35">
      <c r="B106" s="58" t="str">
        <f t="shared" si="22"/>
        <v>!!!</v>
      </c>
      <c r="C106" s="226"/>
      <c r="D106" s="246"/>
      <c r="E106" s="248"/>
      <c r="F106" s="261"/>
      <c r="G106" s="172"/>
      <c r="H106" s="246"/>
      <c r="I106" s="28"/>
      <c r="J106" s="17"/>
      <c r="K106" s="253" t="str">
        <f t="shared" si="23"/>
        <v>Leer</v>
      </c>
      <c r="L106" s="253" t="str">
        <f t="shared" si="13"/>
        <v>Leer</v>
      </c>
      <c r="M106" s="253" t="str">
        <f t="shared" si="24"/>
        <v>Leer</v>
      </c>
      <c r="N106" s="253" t="str">
        <f>VLOOKUP(C106,{"29 - Psychiatrie (Erwachsene)","BGI";"30 - Kinder- und Jugendpsychiatrie","BGII";"31 - Psychosomatik","BGI";0,"Leer"},2,0)</f>
        <v>Leer</v>
      </c>
      <c r="O106" s="253" t="str">
        <f>VLOOKUP(C106,{"29 - Psychiatrie (Erwachsene)","BGIb";"30 - Kinder- und Jugendpsychiatrie","BGIIb";"31 - Psychosomatik","BGIb";0,"Leer"},2,0)</f>
        <v>Leer</v>
      </c>
      <c r="P106" s="253" t="str">
        <f t="shared" si="14"/>
        <v>Leer</v>
      </c>
      <c r="Q106" s="253">
        <f t="shared" si="15"/>
        <v>0</v>
      </c>
      <c r="R106" s="253">
        <f t="shared" si="16"/>
        <v>0</v>
      </c>
      <c r="S106" s="253">
        <f t="shared" si="17"/>
        <v>0</v>
      </c>
      <c r="T106" s="253">
        <f t="shared" si="18"/>
        <v>0</v>
      </c>
      <c r="U106" s="253">
        <f t="shared" si="19"/>
        <v>0</v>
      </c>
      <c r="V106" s="253">
        <f t="shared" si="20"/>
        <v>0</v>
      </c>
      <c r="W106" s="253">
        <f t="shared" si="21"/>
        <v>0</v>
      </c>
    </row>
    <row r="107" spans="2:23" ht="15" customHeight="1" x14ac:dyDescent="0.35">
      <c r="B107" s="58" t="str">
        <f t="shared" si="22"/>
        <v>!!!</v>
      </c>
      <c r="C107" s="226"/>
      <c r="D107" s="246"/>
      <c r="E107" s="248"/>
      <c r="F107" s="261"/>
      <c r="G107" s="172"/>
      <c r="H107" s="246"/>
      <c r="I107" s="28"/>
      <c r="J107" s="17"/>
      <c r="K107" s="253" t="str">
        <f t="shared" si="23"/>
        <v>Leer</v>
      </c>
      <c r="L107" s="253" t="str">
        <f t="shared" si="13"/>
        <v>Leer</v>
      </c>
      <c r="M107" s="253" t="str">
        <f t="shared" si="24"/>
        <v>Leer</v>
      </c>
      <c r="N107" s="253" t="str">
        <f>VLOOKUP(C107,{"29 - Psychiatrie (Erwachsene)","BGI";"30 - Kinder- und Jugendpsychiatrie","BGII";"31 - Psychosomatik","BGI";0,"Leer"},2,0)</f>
        <v>Leer</v>
      </c>
      <c r="O107" s="253" t="str">
        <f>VLOOKUP(C107,{"29 - Psychiatrie (Erwachsene)","BGIb";"30 - Kinder- und Jugendpsychiatrie","BGIIb";"31 - Psychosomatik","BGIb";0,"Leer"},2,0)</f>
        <v>Leer</v>
      </c>
      <c r="P107" s="253" t="str">
        <f t="shared" si="14"/>
        <v>Leer</v>
      </c>
      <c r="Q107" s="253">
        <f t="shared" si="15"/>
        <v>0</v>
      </c>
      <c r="R107" s="253">
        <f t="shared" si="16"/>
        <v>0</v>
      </c>
      <c r="S107" s="253">
        <f t="shared" si="17"/>
        <v>0</v>
      </c>
      <c r="T107" s="253">
        <f t="shared" si="18"/>
        <v>0</v>
      </c>
      <c r="U107" s="253">
        <f t="shared" si="19"/>
        <v>0</v>
      </c>
      <c r="V107" s="253">
        <f t="shared" si="20"/>
        <v>0</v>
      </c>
      <c r="W107" s="253">
        <f t="shared" si="21"/>
        <v>0</v>
      </c>
    </row>
    <row r="108" spans="2:23" ht="15" customHeight="1" x14ac:dyDescent="0.35">
      <c r="B108" s="58" t="str">
        <f t="shared" si="22"/>
        <v>!!!</v>
      </c>
      <c r="C108" s="226"/>
      <c r="D108" s="246"/>
      <c r="E108" s="248"/>
      <c r="F108" s="261"/>
      <c r="G108" s="172"/>
      <c r="H108" s="246"/>
      <c r="I108" s="28"/>
      <c r="J108" s="17"/>
      <c r="K108" s="253" t="str">
        <f t="shared" si="23"/>
        <v>Leer</v>
      </c>
      <c r="L108" s="253" t="str">
        <f t="shared" si="13"/>
        <v>Leer</v>
      </c>
      <c r="M108" s="253" t="str">
        <f t="shared" si="24"/>
        <v>Leer</v>
      </c>
      <c r="N108" s="253" t="str">
        <f>VLOOKUP(C108,{"29 - Psychiatrie (Erwachsene)","BGI";"30 - Kinder- und Jugendpsychiatrie","BGII";"31 - Psychosomatik","BGI";0,"Leer"},2,0)</f>
        <v>Leer</v>
      </c>
      <c r="O108" s="253" t="str">
        <f>VLOOKUP(C108,{"29 - Psychiatrie (Erwachsene)","BGIb";"30 - Kinder- und Jugendpsychiatrie","BGIIb";"31 - Psychosomatik","BGIb";0,"Leer"},2,0)</f>
        <v>Leer</v>
      </c>
      <c r="P108" s="253" t="str">
        <f t="shared" si="14"/>
        <v>Leer</v>
      </c>
      <c r="Q108" s="253">
        <f t="shared" si="15"/>
        <v>0</v>
      </c>
      <c r="R108" s="253">
        <f t="shared" si="16"/>
        <v>0</v>
      </c>
      <c r="S108" s="253">
        <f t="shared" si="17"/>
        <v>0</v>
      </c>
      <c r="T108" s="253">
        <f t="shared" si="18"/>
        <v>0</v>
      </c>
      <c r="U108" s="253">
        <f t="shared" si="19"/>
        <v>0</v>
      </c>
      <c r="V108" s="253">
        <f t="shared" si="20"/>
        <v>0</v>
      </c>
      <c r="W108" s="253">
        <f t="shared" si="21"/>
        <v>0</v>
      </c>
    </row>
    <row r="109" spans="2:23" ht="15" customHeight="1" x14ac:dyDescent="0.35">
      <c r="B109" s="58" t="str">
        <f t="shared" si="22"/>
        <v>!!!</v>
      </c>
      <c r="C109" s="226"/>
      <c r="D109" s="246"/>
      <c r="E109" s="248"/>
      <c r="F109" s="261"/>
      <c r="G109" s="172"/>
      <c r="H109" s="246"/>
      <c r="I109" s="28"/>
      <c r="J109" s="17"/>
      <c r="K109" s="253" t="str">
        <f t="shared" si="23"/>
        <v>Leer</v>
      </c>
      <c r="L109" s="253" t="str">
        <f t="shared" si="13"/>
        <v>Leer</v>
      </c>
      <c r="M109" s="253" t="str">
        <f t="shared" si="24"/>
        <v>Leer</v>
      </c>
      <c r="N109" s="253" t="str">
        <f>VLOOKUP(C109,{"29 - Psychiatrie (Erwachsene)","BGI";"30 - Kinder- und Jugendpsychiatrie","BGII";"31 - Psychosomatik","BGI";0,"Leer"},2,0)</f>
        <v>Leer</v>
      </c>
      <c r="O109" s="253" t="str">
        <f>VLOOKUP(C109,{"29 - Psychiatrie (Erwachsene)","BGIb";"30 - Kinder- und Jugendpsychiatrie","BGIIb";"31 - Psychosomatik","BGIb";0,"Leer"},2,0)</f>
        <v>Leer</v>
      </c>
      <c r="P109" s="253" t="str">
        <f t="shared" si="14"/>
        <v>Leer</v>
      </c>
      <c r="Q109" s="253">
        <f t="shared" si="15"/>
        <v>0</v>
      </c>
      <c r="R109" s="253">
        <f t="shared" si="16"/>
        <v>0</v>
      </c>
      <c r="S109" s="253">
        <f t="shared" si="17"/>
        <v>0</v>
      </c>
      <c r="T109" s="253">
        <f t="shared" si="18"/>
        <v>0</v>
      </c>
      <c r="U109" s="253">
        <f t="shared" si="19"/>
        <v>0</v>
      </c>
      <c r="V109" s="253">
        <f t="shared" si="20"/>
        <v>0</v>
      </c>
      <c r="W109" s="253">
        <f t="shared" si="21"/>
        <v>0</v>
      </c>
    </row>
    <row r="110" spans="2:23" ht="15" customHeight="1" x14ac:dyDescent="0.35">
      <c r="B110" s="58" t="str">
        <f t="shared" si="22"/>
        <v>!!!</v>
      </c>
      <c r="C110" s="226"/>
      <c r="D110" s="246"/>
      <c r="E110" s="248"/>
      <c r="F110" s="261"/>
      <c r="G110" s="172"/>
      <c r="H110" s="246"/>
      <c r="I110" s="28"/>
      <c r="J110" s="17"/>
      <c r="K110" s="253" t="str">
        <f t="shared" si="23"/>
        <v>Leer</v>
      </c>
      <c r="L110" s="253" t="str">
        <f t="shared" si="13"/>
        <v>Leer</v>
      </c>
      <c r="M110" s="253" t="str">
        <f t="shared" si="24"/>
        <v>Leer</v>
      </c>
      <c r="N110" s="253" t="str">
        <f>VLOOKUP(C110,{"29 - Psychiatrie (Erwachsene)","BGI";"30 - Kinder- und Jugendpsychiatrie","BGII";"31 - Psychosomatik","BGI";0,"Leer"},2,0)</f>
        <v>Leer</v>
      </c>
      <c r="O110" s="253" t="str">
        <f>VLOOKUP(C110,{"29 - Psychiatrie (Erwachsene)","BGIb";"30 - Kinder- und Jugendpsychiatrie","BGIIb";"31 - Psychosomatik","BGIb";0,"Leer"},2,0)</f>
        <v>Leer</v>
      </c>
      <c r="P110" s="253" t="str">
        <f t="shared" si="14"/>
        <v>Leer</v>
      </c>
      <c r="Q110" s="253">
        <f t="shared" si="15"/>
        <v>0</v>
      </c>
      <c r="R110" s="253">
        <f t="shared" si="16"/>
        <v>0</v>
      </c>
      <c r="S110" s="253">
        <f t="shared" si="17"/>
        <v>0</v>
      </c>
      <c r="T110" s="253">
        <f t="shared" si="18"/>
        <v>0</v>
      </c>
      <c r="U110" s="253">
        <f t="shared" si="19"/>
        <v>0</v>
      </c>
      <c r="V110" s="253">
        <f t="shared" si="20"/>
        <v>0</v>
      </c>
      <c r="W110" s="253">
        <f t="shared" si="21"/>
        <v>0</v>
      </c>
    </row>
    <row r="111" spans="2:23" ht="15" customHeight="1" x14ac:dyDescent="0.35">
      <c r="B111" s="58" t="str">
        <f t="shared" si="22"/>
        <v>!!!</v>
      </c>
      <c r="C111" s="226"/>
      <c r="D111" s="246"/>
      <c r="E111" s="248"/>
      <c r="F111" s="261"/>
      <c r="G111" s="172"/>
      <c r="H111" s="246"/>
      <c r="I111" s="28"/>
      <c r="J111" s="17"/>
      <c r="K111" s="253" t="str">
        <f t="shared" si="23"/>
        <v>Leer</v>
      </c>
      <c r="L111" s="253" t="str">
        <f t="shared" si="13"/>
        <v>Leer</v>
      </c>
      <c r="M111" s="253" t="str">
        <f t="shared" si="24"/>
        <v>Leer</v>
      </c>
      <c r="N111" s="253" t="str">
        <f>VLOOKUP(C111,{"29 - Psychiatrie (Erwachsene)","BGI";"30 - Kinder- und Jugendpsychiatrie","BGII";"31 - Psychosomatik","BGI";0,"Leer"},2,0)</f>
        <v>Leer</v>
      </c>
      <c r="O111" s="253" t="str">
        <f>VLOOKUP(C111,{"29 - Psychiatrie (Erwachsene)","BGIb";"30 - Kinder- und Jugendpsychiatrie","BGIIb";"31 - Psychosomatik","BGIb";0,"Leer"},2,0)</f>
        <v>Leer</v>
      </c>
      <c r="P111" s="253" t="str">
        <f t="shared" si="14"/>
        <v>Leer</v>
      </c>
      <c r="Q111" s="253">
        <f t="shared" si="15"/>
        <v>0</v>
      </c>
      <c r="R111" s="253">
        <f t="shared" si="16"/>
        <v>0</v>
      </c>
      <c r="S111" s="253">
        <f t="shared" si="17"/>
        <v>0</v>
      </c>
      <c r="T111" s="253">
        <f t="shared" si="18"/>
        <v>0</v>
      </c>
      <c r="U111" s="253">
        <f t="shared" si="19"/>
        <v>0</v>
      </c>
      <c r="V111" s="253">
        <f t="shared" si="20"/>
        <v>0</v>
      </c>
      <c r="W111" s="253">
        <f t="shared" si="21"/>
        <v>0</v>
      </c>
    </row>
    <row r="112" spans="2:23" ht="15" customHeight="1" x14ac:dyDescent="0.35">
      <c r="B112" s="58" t="str">
        <f t="shared" si="22"/>
        <v>!!!</v>
      </c>
      <c r="C112" s="226"/>
      <c r="D112" s="246"/>
      <c r="E112" s="248"/>
      <c r="F112" s="261"/>
      <c r="G112" s="172"/>
      <c r="H112" s="246"/>
      <c r="I112" s="28"/>
      <c r="J112" s="17"/>
      <c r="K112" s="253" t="str">
        <f t="shared" si="23"/>
        <v>Leer</v>
      </c>
      <c r="L112" s="253" t="str">
        <f t="shared" si="13"/>
        <v>Leer</v>
      </c>
      <c r="M112" s="253" t="str">
        <f t="shared" si="24"/>
        <v>Leer</v>
      </c>
      <c r="N112" s="253" t="str">
        <f>VLOOKUP(C112,{"29 - Psychiatrie (Erwachsene)","BGI";"30 - Kinder- und Jugendpsychiatrie","BGII";"31 - Psychosomatik","BGI";0,"Leer"},2,0)</f>
        <v>Leer</v>
      </c>
      <c r="O112" s="253" t="str">
        <f>VLOOKUP(C112,{"29 - Psychiatrie (Erwachsene)","BGIb";"30 - Kinder- und Jugendpsychiatrie","BGIIb";"31 - Psychosomatik","BGIb";0,"Leer"},2,0)</f>
        <v>Leer</v>
      </c>
      <c r="P112" s="253" t="str">
        <f t="shared" si="14"/>
        <v>Leer</v>
      </c>
      <c r="Q112" s="253">
        <f t="shared" si="15"/>
        <v>0</v>
      </c>
      <c r="R112" s="253">
        <f t="shared" si="16"/>
        <v>0</v>
      </c>
      <c r="S112" s="253">
        <f t="shared" si="17"/>
        <v>0</v>
      </c>
      <c r="T112" s="253">
        <f t="shared" si="18"/>
        <v>0</v>
      </c>
      <c r="U112" s="253">
        <f t="shared" si="19"/>
        <v>0</v>
      </c>
      <c r="V112" s="253">
        <f t="shared" si="20"/>
        <v>0</v>
      </c>
      <c r="W112" s="253">
        <f t="shared" si="21"/>
        <v>0</v>
      </c>
    </row>
    <row r="113" spans="2:23" ht="15" customHeight="1" x14ac:dyDescent="0.35">
      <c r="B113" s="58" t="str">
        <f t="shared" si="22"/>
        <v>!!!</v>
      </c>
      <c r="C113" s="226"/>
      <c r="D113" s="246"/>
      <c r="E113" s="248"/>
      <c r="F113" s="261"/>
      <c r="G113" s="172"/>
      <c r="H113" s="246"/>
      <c r="I113" s="28"/>
      <c r="J113" s="17"/>
      <c r="K113" s="253" t="str">
        <f t="shared" si="23"/>
        <v>Leer</v>
      </c>
      <c r="L113" s="253" t="str">
        <f t="shared" si="13"/>
        <v>Leer</v>
      </c>
      <c r="M113" s="253" t="str">
        <f t="shared" si="24"/>
        <v>Leer</v>
      </c>
      <c r="N113" s="253" t="str">
        <f>VLOOKUP(C113,{"29 - Psychiatrie (Erwachsene)","BGI";"30 - Kinder- und Jugendpsychiatrie","BGII";"31 - Psychosomatik","BGI";0,"Leer"},2,0)</f>
        <v>Leer</v>
      </c>
      <c r="O113" s="253" t="str">
        <f>VLOOKUP(C113,{"29 - Psychiatrie (Erwachsene)","BGIb";"30 - Kinder- und Jugendpsychiatrie","BGIIb";"31 - Psychosomatik","BGIb";0,"Leer"},2,0)</f>
        <v>Leer</v>
      </c>
      <c r="P113" s="253" t="str">
        <f t="shared" si="14"/>
        <v>Leer</v>
      </c>
      <c r="Q113" s="253">
        <f t="shared" si="15"/>
        <v>0</v>
      </c>
      <c r="R113" s="253">
        <f t="shared" si="16"/>
        <v>0</v>
      </c>
      <c r="S113" s="253">
        <f t="shared" si="17"/>
        <v>0</v>
      </c>
      <c r="T113" s="253">
        <f t="shared" si="18"/>
        <v>0</v>
      </c>
      <c r="U113" s="253">
        <f t="shared" si="19"/>
        <v>0</v>
      </c>
      <c r="V113" s="253">
        <f t="shared" si="20"/>
        <v>0</v>
      </c>
      <c r="W113" s="253">
        <f t="shared" si="21"/>
        <v>0</v>
      </c>
    </row>
    <row r="114" spans="2:23" ht="15" customHeight="1" x14ac:dyDescent="0.35">
      <c r="B114" s="58" t="str">
        <f t="shared" si="22"/>
        <v>!!!</v>
      </c>
      <c r="C114" s="226"/>
      <c r="D114" s="246"/>
      <c r="E114" s="248"/>
      <c r="F114" s="261"/>
      <c r="G114" s="172"/>
      <c r="H114" s="246"/>
      <c r="I114" s="28"/>
      <c r="J114" s="17"/>
      <c r="K114" s="253" t="str">
        <f t="shared" si="23"/>
        <v>Leer</v>
      </c>
      <c r="L114" s="253" t="str">
        <f t="shared" si="13"/>
        <v>Leer</v>
      </c>
      <c r="M114" s="253" t="str">
        <f t="shared" si="24"/>
        <v>Leer</v>
      </c>
      <c r="N114" s="253" t="str">
        <f>VLOOKUP(C114,{"29 - Psychiatrie (Erwachsene)","BGI";"30 - Kinder- und Jugendpsychiatrie","BGII";"31 - Psychosomatik","BGI";0,"Leer"},2,0)</f>
        <v>Leer</v>
      </c>
      <c r="O114" s="253" t="str">
        <f>VLOOKUP(C114,{"29 - Psychiatrie (Erwachsene)","BGIb";"30 - Kinder- und Jugendpsychiatrie","BGIIb";"31 - Psychosomatik","BGIb";0,"Leer"},2,0)</f>
        <v>Leer</v>
      </c>
      <c r="P114" s="253" t="str">
        <f t="shared" si="14"/>
        <v>Leer</v>
      </c>
      <c r="Q114" s="253">
        <f t="shared" si="15"/>
        <v>0</v>
      </c>
      <c r="R114" s="253">
        <f t="shared" si="16"/>
        <v>0</v>
      </c>
      <c r="S114" s="253">
        <f t="shared" si="17"/>
        <v>0</v>
      </c>
      <c r="T114" s="253">
        <f t="shared" si="18"/>
        <v>0</v>
      </c>
      <c r="U114" s="253">
        <f t="shared" si="19"/>
        <v>0</v>
      </c>
      <c r="V114" s="253">
        <f t="shared" si="20"/>
        <v>0</v>
      </c>
      <c r="W114" s="253">
        <f t="shared" si="21"/>
        <v>0</v>
      </c>
    </row>
    <row r="115" spans="2:23" ht="15" customHeight="1" x14ac:dyDescent="0.35">
      <c r="B115" s="58" t="str">
        <f t="shared" si="22"/>
        <v>!!!</v>
      </c>
      <c r="C115" s="226"/>
      <c r="D115" s="246"/>
      <c r="E115" s="248"/>
      <c r="F115" s="261"/>
      <c r="G115" s="172"/>
      <c r="H115" s="246"/>
      <c r="I115" s="28"/>
      <c r="J115" s="17"/>
      <c r="K115" s="253" t="str">
        <f t="shared" si="23"/>
        <v>Leer</v>
      </c>
      <c r="L115" s="253" t="str">
        <f t="shared" si="13"/>
        <v>Leer</v>
      </c>
      <c r="M115" s="253" t="str">
        <f t="shared" si="24"/>
        <v>Leer</v>
      </c>
      <c r="N115" s="253" t="str">
        <f>VLOOKUP(C115,{"29 - Psychiatrie (Erwachsene)","BGI";"30 - Kinder- und Jugendpsychiatrie","BGII";"31 - Psychosomatik","BGI";0,"Leer"},2,0)</f>
        <v>Leer</v>
      </c>
      <c r="O115" s="253" t="str">
        <f>VLOOKUP(C115,{"29 - Psychiatrie (Erwachsene)","BGIb";"30 - Kinder- und Jugendpsychiatrie","BGIIb";"31 - Psychosomatik","BGIb";0,"Leer"},2,0)</f>
        <v>Leer</v>
      </c>
      <c r="P115" s="253" t="str">
        <f t="shared" si="14"/>
        <v>Leer</v>
      </c>
      <c r="Q115" s="253">
        <f t="shared" si="15"/>
        <v>0</v>
      </c>
      <c r="R115" s="253">
        <f t="shared" si="16"/>
        <v>0</v>
      </c>
      <c r="S115" s="253">
        <f t="shared" si="17"/>
        <v>0</v>
      </c>
      <c r="T115" s="253">
        <f t="shared" si="18"/>
        <v>0</v>
      </c>
      <c r="U115" s="253">
        <f t="shared" si="19"/>
        <v>0</v>
      </c>
      <c r="V115" s="253">
        <f t="shared" si="20"/>
        <v>0</v>
      </c>
      <c r="W115" s="253">
        <f t="shared" si="21"/>
        <v>0</v>
      </c>
    </row>
    <row r="116" spans="2:23" ht="15" customHeight="1" x14ac:dyDescent="0.35">
      <c r="B116" s="58" t="str">
        <f t="shared" si="22"/>
        <v>!!!</v>
      </c>
      <c r="C116" s="226"/>
      <c r="D116" s="246"/>
      <c r="E116" s="248"/>
      <c r="F116" s="261"/>
      <c r="G116" s="172"/>
      <c r="H116" s="246"/>
      <c r="I116" s="28"/>
      <c r="J116" s="17"/>
      <c r="K116" s="253" t="str">
        <f t="shared" si="23"/>
        <v>Leer</v>
      </c>
      <c r="L116" s="253" t="str">
        <f t="shared" si="13"/>
        <v>Leer</v>
      </c>
      <c r="M116" s="253" t="str">
        <f t="shared" si="24"/>
        <v>Leer</v>
      </c>
      <c r="N116" s="253" t="str">
        <f>VLOOKUP(C116,{"29 - Psychiatrie (Erwachsene)","BGI";"30 - Kinder- und Jugendpsychiatrie","BGII";"31 - Psychosomatik","BGI";0,"Leer"},2,0)</f>
        <v>Leer</v>
      </c>
      <c r="O116" s="253" t="str">
        <f>VLOOKUP(C116,{"29 - Psychiatrie (Erwachsene)","BGIb";"30 - Kinder- und Jugendpsychiatrie","BGIIb";"31 - Psychosomatik","BGIb";0,"Leer"},2,0)</f>
        <v>Leer</v>
      </c>
      <c r="P116" s="253" t="str">
        <f t="shared" si="14"/>
        <v>Leer</v>
      </c>
      <c r="Q116" s="253">
        <f t="shared" si="15"/>
        <v>0</v>
      </c>
      <c r="R116" s="253">
        <f t="shared" si="16"/>
        <v>0</v>
      </c>
      <c r="S116" s="253">
        <f t="shared" si="17"/>
        <v>0</v>
      </c>
      <c r="T116" s="253">
        <f t="shared" si="18"/>
        <v>0</v>
      </c>
      <c r="U116" s="253">
        <f t="shared" si="19"/>
        <v>0</v>
      </c>
      <c r="V116" s="253">
        <f t="shared" si="20"/>
        <v>0</v>
      </c>
      <c r="W116" s="253">
        <f t="shared" si="21"/>
        <v>0</v>
      </c>
    </row>
    <row r="117" spans="2:23" ht="15" customHeight="1" x14ac:dyDescent="0.35">
      <c r="B117" s="58" t="str">
        <f t="shared" si="22"/>
        <v>!!!</v>
      </c>
      <c r="C117" s="226"/>
      <c r="D117" s="246"/>
      <c r="E117" s="248"/>
      <c r="F117" s="261"/>
      <c r="G117" s="172"/>
      <c r="H117" s="246"/>
      <c r="I117" s="28"/>
      <c r="J117" s="17"/>
      <c r="K117" s="253" t="str">
        <f t="shared" si="23"/>
        <v>Leer</v>
      </c>
      <c r="L117" s="253" t="str">
        <f t="shared" si="13"/>
        <v>Leer</v>
      </c>
      <c r="M117" s="253" t="str">
        <f t="shared" si="24"/>
        <v>Leer</v>
      </c>
      <c r="N117" s="253" t="str">
        <f>VLOOKUP(C117,{"29 - Psychiatrie (Erwachsene)","BGI";"30 - Kinder- und Jugendpsychiatrie","BGII";"31 - Psychosomatik","BGI";0,"Leer"},2,0)</f>
        <v>Leer</v>
      </c>
      <c r="O117" s="253" t="str">
        <f>VLOOKUP(C117,{"29 - Psychiatrie (Erwachsene)","BGIb";"30 - Kinder- und Jugendpsychiatrie","BGIIb";"31 - Psychosomatik","BGIb";0,"Leer"},2,0)</f>
        <v>Leer</v>
      </c>
      <c r="P117" s="253" t="str">
        <f t="shared" si="14"/>
        <v>Leer</v>
      </c>
      <c r="Q117" s="253">
        <f t="shared" si="15"/>
        <v>0</v>
      </c>
      <c r="R117" s="253">
        <f t="shared" si="16"/>
        <v>0</v>
      </c>
      <c r="S117" s="253">
        <f t="shared" si="17"/>
        <v>0</v>
      </c>
      <c r="T117" s="253">
        <f t="shared" si="18"/>
        <v>0</v>
      </c>
      <c r="U117" s="253">
        <f t="shared" si="19"/>
        <v>0</v>
      </c>
      <c r="V117" s="253">
        <f t="shared" si="20"/>
        <v>0</v>
      </c>
      <c r="W117" s="253">
        <f t="shared" si="21"/>
        <v>0</v>
      </c>
    </row>
    <row r="118" spans="2:23" ht="15" customHeight="1" x14ac:dyDescent="0.35">
      <c r="B118" s="58" t="str">
        <f t="shared" si="22"/>
        <v>!!!</v>
      </c>
      <c r="C118" s="226"/>
      <c r="D118" s="246"/>
      <c r="E118" s="248"/>
      <c r="F118" s="261"/>
      <c r="G118" s="172"/>
      <c r="H118" s="246"/>
      <c r="I118" s="28"/>
      <c r="J118" s="17"/>
      <c r="K118" s="253" t="str">
        <f t="shared" si="23"/>
        <v>Leer</v>
      </c>
      <c r="L118" s="253" t="str">
        <f t="shared" si="13"/>
        <v>Leer</v>
      </c>
      <c r="M118" s="253" t="str">
        <f t="shared" si="24"/>
        <v>Leer</v>
      </c>
      <c r="N118" s="253" t="str">
        <f>VLOOKUP(C118,{"29 - Psychiatrie (Erwachsene)","BGI";"30 - Kinder- und Jugendpsychiatrie","BGII";"31 - Psychosomatik","BGI";0,"Leer"},2,0)</f>
        <v>Leer</v>
      </c>
      <c r="O118" s="253" t="str">
        <f>VLOOKUP(C118,{"29 - Psychiatrie (Erwachsene)","BGIb";"30 - Kinder- und Jugendpsychiatrie","BGIIb";"31 - Psychosomatik","BGIb";0,"Leer"},2,0)</f>
        <v>Leer</v>
      </c>
      <c r="P118" s="253" t="str">
        <f t="shared" si="14"/>
        <v>Leer</v>
      </c>
      <c r="Q118" s="253">
        <f t="shared" si="15"/>
        <v>0</v>
      </c>
      <c r="R118" s="253">
        <f t="shared" si="16"/>
        <v>0</v>
      </c>
      <c r="S118" s="253">
        <f t="shared" si="17"/>
        <v>0</v>
      </c>
      <c r="T118" s="253">
        <f t="shared" si="18"/>
        <v>0</v>
      </c>
      <c r="U118" s="253">
        <f t="shared" si="19"/>
        <v>0</v>
      </c>
      <c r="V118" s="253">
        <f t="shared" si="20"/>
        <v>0</v>
      </c>
      <c r="W118" s="253">
        <f t="shared" si="21"/>
        <v>0</v>
      </c>
    </row>
    <row r="119" spans="2:23" ht="15" customHeight="1" x14ac:dyDescent="0.35">
      <c r="B119" s="58" t="str">
        <f t="shared" si="22"/>
        <v>!!!</v>
      </c>
      <c r="C119" s="226"/>
      <c r="D119" s="246"/>
      <c r="E119" s="248"/>
      <c r="F119" s="261"/>
      <c r="G119" s="172"/>
      <c r="H119" s="246"/>
      <c r="I119" s="28"/>
      <c r="J119" s="17"/>
      <c r="K119" s="253" t="str">
        <f t="shared" si="23"/>
        <v>Leer</v>
      </c>
      <c r="L119" s="253" t="str">
        <f t="shared" si="13"/>
        <v>Leer</v>
      </c>
      <c r="M119" s="253" t="str">
        <f t="shared" si="24"/>
        <v>Leer</v>
      </c>
      <c r="N119" s="253" t="str">
        <f>VLOOKUP(C119,{"29 - Psychiatrie (Erwachsene)","BGI";"30 - Kinder- und Jugendpsychiatrie","BGII";"31 - Psychosomatik","BGI";0,"Leer"},2,0)</f>
        <v>Leer</v>
      </c>
      <c r="O119" s="253" t="str">
        <f>VLOOKUP(C119,{"29 - Psychiatrie (Erwachsene)","BGIb";"30 - Kinder- und Jugendpsychiatrie","BGIIb";"31 - Psychosomatik","BGIb";0,"Leer"},2,0)</f>
        <v>Leer</v>
      </c>
      <c r="P119" s="253" t="str">
        <f t="shared" si="14"/>
        <v>Leer</v>
      </c>
      <c r="Q119" s="253">
        <f t="shared" si="15"/>
        <v>0</v>
      </c>
      <c r="R119" s="253">
        <f t="shared" si="16"/>
        <v>0</v>
      </c>
      <c r="S119" s="253">
        <f t="shared" si="17"/>
        <v>0</v>
      </c>
      <c r="T119" s="253">
        <f t="shared" si="18"/>
        <v>0</v>
      </c>
      <c r="U119" s="253">
        <f t="shared" si="19"/>
        <v>0</v>
      </c>
      <c r="V119" s="253">
        <f t="shared" si="20"/>
        <v>0</v>
      </c>
      <c r="W119" s="253">
        <f t="shared" si="21"/>
        <v>0</v>
      </c>
    </row>
    <row r="120" spans="2:23" ht="15" customHeight="1" x14ac:dyDescent="0.35">
      <c r="B120" s="58" t="str">
        <f t="shared" si="22"/>
        <v>!!!</v>
      </c>
      <c r="C120" s="226"/>
      <c r="D120" s="246"/>
      <c r="E120" s="248"/>
      <c r="F120" s="261"/>
      <c r="G120" s="172"/>
      <c r="H120" s="246"/>
      <c r="I120" s="28"/>
      <c r="J120" s="17"/>
      <c r="K120" s="253" t="str">
        <f t="shared" si="23"/>
        <v>Leer</v>
      </c>
      <c r="L120" s="253" t="str">
        <f t="shared" si="13"/>
        <v>Leer</v>
      </c>
      <c r="M120" s="253" t="str">
        <f t="shared" si="24"/>
        <v>Leer</v>
      </c>
      <c r="N120" s="253" t="str">
        <f>VLOOKUP(C120,{"29 - Psychiatrie (Erwachsene)","BGI";"30 - Kinder- und Jugendpsychiatrie","BGII";"31 - Psychosomatik","BGI";0,"Leer"},2,0)</f>
        <v>Leer</v>
      </c>
      <c r="O120" s="253" t="str">
        <f>VLOOKUP(C120,{"29 - Psychiatrie (Erwachsene)","BGIb";"30 - Kinder- und Jugendpsychiatrie","BGIIb";"31 - Psychosomatik","BGIb";0,"Leer"},2,0)</f>
        <v>Leer</v>
      </c>
      <c r="P120" s="253" t="str">
        <f t="shared" si="14"/>
        <v>Leer</v>
      </c>
      <c r="Q120" s="253">
        <f t="shared" si="15"/>
        <v>0</v>
      </c>
      <c r="R120" s="253">
        <f t="shared" si="16"/>
        <v>0</v>
      </c>
      <c r="S120" s="253">
        <f t="shared" si="17"/>
        <v>0</v>
      </c>
      <c r="T120" s="253">
        <f t="shared" si="18"/>
        <v>0</v>
      </c>
      <c r="U120" s="253">
        <f t="shared" si="19"/>
        <v>0</v>
      </c>
      <c r="V120" s="253">
        <f t="shared" si="20"/>
        <v>0</v>
      </c>
      <c r="W120" s="253">
        <f t="shared" si="21"/>
        <v>0</v>
      </c>
    </row>
    <row r="121" spans="2:23" ht="15" customHeight="1" x14ac:dyDescent="0.35">
      <c r="B121" s="58" t="str">
        <f t="shared" si="22"/>
        <v>!!!</v>
      </c>
      <c r="C121" s="226"/>
      <c r="D121" s="246"/>
      <c r="E121" s="248"/>
      <c r="F121" s="261"/>
      <c r="G121" s="172"/>
      <c r="H121" s="246"/>
      <c r="I121" s="28"/>
      <c r="J121" s="17"/>
      <c r="K121" s="253" t="str">
        <f t="shared" si="23"/>
        <v>Leer</v>
      </c>
      <c r="L121" s="253" t="str">
        <f t="shared" si="13"/>
        <v>Leer</v>
      </c>
      <c r="M121" s="253" t="str">
        <f t="shared" si="24"/>
        <v>Leer</v>
      </c>
      <c r="N121" s="253" t="str">
        <f>VLOOKUP(C121,{"29 - Psychiatrie (Erwachsene)","BGI";"30 - Kinder- und Jugendpsychiatrie","BGII";"31 - Psychosomatik","BGI";0,"Leer"},2,0)</f>
        <v>Leer</v>
      </c>
      <c r="O121" s="253" t="str">
        <f>VLOOKUP(C121,{"29 - Psychiatrie (Erwachsene)","BGIb";"30 - Kinder- und Jugendpsychiatrie","BGIIb";"31 - Psychosomatik","BGIb";0,"Leer"},2,0)</f>
        <v>Leer</v>
      </c>
      <c r="P121" s="253" t="str">
        <f t="shared" si="14"/>
        <v>Leer</v>
      </c>
      <c r="Q121" s="253">
        <f t="shared" si="15"/>
        <v>0</v>
      </c>
      <c r="R121" s="253">
        <f t="shared" si="16"/>
        <v>0</v>
      </c>
      <c r="S121" s="253">
        <f t="shared" si="17"/>
        <v>0</v>
      </c>
      <c r="T121" s="253">
        <f t="shared" si="18"/>
        <v>0</v>
      </c>
      <c r="U121" s="253">
        <f t="shared" si="19"/>
        <v>0</v>
      </c>
      <c r="V121" s="253">
        <f t="shared" si="20"/>
        <v>0</v>
      </c>
      <c r="W121" s="253">
        <f t="shared" si="21"/>
        <v>0</v>
      </c>
    </row>
    <row r="122" spans="2:23" ht="15" customHeight="1" x14ac:dyDescent="0.35">
      <c r="B122" s="58" t="str">
        <f t="shared" si="22"/>
        <v>!!!</v>
      </c>
      <c r="C122" s="226"/>
      <c r="D122" s="246"/>
      <c r="E122" s="248"/>
      <c r="F122" s="261"/>
      <c r="G122" s="172"/>
      <c r="H122" s="246"/>
      <c r="I122" s="28"/>
      <c r="J122" s="17"/>
      <c r="K122" s="253" t="str">
        <f t="shared" si="23"/>
        <v>Leer</v>
      </c>
      <c r="L122" s="253" t="str">
        <f t="shared" si="13"/>
        <v>Leer</v>
      </c>
      <c r="M122" s="253" t="str">
        <f t="shared" si="24"/>
        <v>Leer</v>
      </c>
      <c r="N122" s="253" t="str">
        <f>VLOOKUP(C122,{"29 - Psychiatrie (Erwachsene)","BGI";"30 - Kinder- und Jugendpsychiatrie","BGII";"31 - Psychosomatik","BGI";0,"Leer"},2,0)</f>
        <v>Leer</v>
      </c>
      <c r="O122" s="253" t="str">
        <f>VLOOKUP(C122,{"29 - Psychiatrie (Erwachsene)","BGIb";"30 - Kinder- und Jugendpsychiatrie","BGIIb";"31 - Psychosomatik","BGIb";0,"Leer"},2,0)</f>
        <v>Leer</v>
      </c>
      <c r="P122" s="253" t="str">
        <f t="shared" si="14"/>
        <v>Leer</v>
      </c>
      <c r="Q122" s="253">
        <f t="shared" si="15"/>
        <v>0</v>
      </c>
      <c r="R122" s="253">
        <f t="shared" si="16"/>
        <v>0</v>
      </c>
      <c r="S122" s="253">
        <f t="shared" si="17"/>
        <v>0</v>
      </c>
      <c r="T122" s="253">
        <f t="shared" si="18"/>
        <v>0</v>
      </c>
      <c r="U122" s="253">
        <f t="shared" si="19"/>
        <v>0</v>
      </c>
      <c r="V122" s="253">
        <f t="shared" si="20"/>
        <v>0</v>
      </c>
      <c r="W122" s="253">
        <f t="shared" si="21"/>
        <v>0</v>
      </c>
    </row>
    <row r="123" spans="2:23" ht="15" customHeight="1" x14ac:dyDescent="0.35">
      <c r="B123" s="58" t="str">
        <f t="shared" si="22"/>
        <v>!!!</v>
      </c>
      <c r="C123" s="226"/>
      <c r="D123" s="246"/>
      <c r="E123" s="248"/>
      <c r="F123" s="261"/>
      <c r="G123" s="172"/>
      <c r="H123" s="246"/>
      <c r="I123" s="28"/>
      <c r="J123" s="17"/>
      <c r="K123" s="253" t="str">
        <f t="shared" si="23"/>
        <v>Leer</v>
      </c>
      <c r="L123" s="253" t="str">
        <f t="shared" si="13"/>
        <v>Leer</v>
      </c>
      <c r="M123" s="253" t="str">
        <f t="shared" si="24"/>
        <v>Leer</v>
      </c>
      <c r="N123" s="253" t="str">
        <f>VLOOKUP(C123,{"29 - Psychiatrie (Erwachsene)","BGI";"30 - Kinder- und Jugendpsychiatrie","BGII";"31 - Psychosomatik","BGI";0,"Leer"},2,0)</f>
        <v>Leer</v>
      </c>
      <c r="O123" s="253" t="str">
        <f>VLOOKUP(C123,{"29 - Psychiatrie (Erwachsene)","BGIb";"30 - Kinder- und Jugendpsychiatrie","BGIIb";"31 - Psychosomatik","BGIb";0,"Leer"},2,0)</f>
        <v>Leer</v>
      </c>
      <c r="P123" s="253" t="str">
        <f t="shared" si="14"/>
        <v>Leer</v>
      </c>
      <c r="Q123" s="253">
        <f t="shared" si="15"/>
        <v>0</v>
      </c>
      <c r="R123" s="253">
        <f t="shared" si="16"/>
        <v>0</v>
      </c>
      <c r="S123" s="253">
        <f t="shared" si="17"/>
        <v>0</v>
      </c>
      <c r="T123" s="253">
        <f t="shared" si="18"/>
        <v>0</v>
      </c>
      <c r="U123" s="253">
        <f t="shared" si="19"/>
        <v>0</v>
      </c>
      <c r="V123" s="253">
        <f t="shared" si="20"/>
        <v>0</v>
      </c>
      <c r="W123" s="253">
        <f t="shared" si="21"/>
        <v>0</v>
      </c>
    </row>
    <row r="124" spans="2:23" ht="15" customHeight="1" x14ac:dyDescent="0.35">
      <c r="B124" s="58" t="str">
        <f t="shared" si="22"/>
        <v>!!!</v>
      </c>
      <c r="C124" s="226"/>
      <c r="D124" s="246"/>
      <c r="E124" s="248"/>
      <c r="F124" s="261"/>
      <c r="G124" s="172"/>
      <c r="H124" s="246"/>
      <c r="I124" s="28"/>
      <c r="J124" s="17"/>
      <c r="K124" s="253" t="str">
        <f t="shared" si="23"/>
        <v>Leer</v>
      </c>
      <c r="L124" s="253" t="str">
        <f t="shared" si="13"/>
        <v>Leer</v>
      </c>
      <c r="M124" s="253" t="str">
        <f t="shared" si="24"/>
        <v>Leer</v>
      </c>
      <c r="N124" s="253" t="str">
        <f>VLOOKUP(C124,{"29 - Psychiatrie (Erwachsene)","BGI";"30 - Kinder- und Jugendpsychiatrie","BGII";"31 - Psychosomatik","BGI";0,"Leer"},2,0)</f>
        <v>Leer</v>
      </c>
      <c r="O124" s="253" t="str">
        <f>VLOOKUP(C124,{"29 - Psychiatrie (Erwachsene)","BGIb";"30 - Kinder- und Jugendpsychiatrie","BGIIb";"31 - Psychosomatik","BGIb";0,"Leer"},2,0)</f>
        <v>Leer</v>
      </c>
      <c r="P124" s="253" t="str">
        <f t="shared" si="14"/>
        <v>Leer</v>
      </c>
      <c r="Q124" s="253">
        <f t="shared" si="15"/>
        <v>0</v>
      </c>
      <c r="R124" s="253">
        <f t="shared" si="16"/>
        <v>0</v>
      </c>
      <c r="S124" s="253">
        <f t="shared" si="17"/>
        <v>0</v>
      </c>
      <c r="T124" s="253">
        <f t="shared" si="18"/>
        <v>0</v>
      </c>
      <c r="U124" s="253">
        <f t="shared" si="19"/>
        <v>0</v>
      </c>
      <c r="V124" s="253">
        <f t="shared" si="20"/>
        <v>0</v>
      </c>
      <c r="W124" s="253">
        <f t="shared" si="21"/>
        <v>0</v>
      </c>
    </row>
    <row r="125" spans="2:23" ht="15" customHeight="1" x14ac:dyDescent="0.35">
      <c r="B125" s="58" t="str">
        <f t="shared" si="22"/>
        <v>!!!</v>
      </c>
      <c r="C125" s="226"/>
      <c r="D125" s="246"/>
      <c r="E125" s="248"/>
      <c r="F125" s="261"/>
      <c r="G125" s="172"/>
      <c r="H125" s="246"/>
      <c r="I125" s="28"/>
      <c r="J125" s="17"/>
      <c r="K125" s="253" t="str">
        <f t="shared" si="23"/>
        <v>Leer</v>
      </c>
      <c r="L125" s="253" t="str">
        <f t="shared" si="13"/>
        <v>Leer</v>
      </c>
      <c r="M125" s="253" t="str">
        <f t="shared" si="24"/>
        <v>Leer</v>
      </c>
      <c r="N125" s="253" t="str">
        <f>VLOOKUP(C125,{"29 - Psychiatrie (Erwachsene)","BGI";"30 - Kinder- und Jugendpsychiatrie","BGII";"31 - Psychosomatik","BGI";0,"Leer"},2,0)</f>
        <v>Leer</v>
      </c>
      <c r="O125" s="253" t="str">
        <f>VLOOKUP(C125,{"29 - Psychiatrie (Erwachsene)","BGIb";"30 - Kinder- und Jugendpsychiatrie","BGIIb";"31 - Psychosomatik","BGIb";0,"Leer"},2,0)</f>
        <v>Leer</v>
      </c>
      <c r="P125" s="253" t="str">
        <f t="shared" si="14"/>
        <v>Leer</v>
      </c>
      <c r="Q125" s="253">
        <f t="shared" si="15"/>
        <v>0</v>
      </c>
      <c r="R125" s="253">
        <f t="shared" si="16"/>
        <v>0</v>
      </c>
      <c r="S125" s="253">
        <f t="shared" si="17"/>
        <v>0</v>
      </c>
      <c r="T125" s="253">
        <f t="shared" si="18"/>
        <v>0</v>
      </c>
      <c r="U125" s="253">
        <f t="shared" si="19"/>
        <v>0</v>
      </c>
      <c r="V125" s="253">
        <f t="shared" si="20"/>
        <v>0</v>
      </c>
      <c r="W125" s="253">
        <f t="shared" si="21"/>
        <v>0</v>
      </c>
    </row>
    <row r="126" spans="2:23" ht="15" customHeight="1" x14ac:dyDescent="0.35">
      <c r="B126" s="58" t="str">
        <f t="shared" si="22"/>
        <v>!!!</v>
      </c>
      <c r="C126" s="226"/>
      <c r="D126" s="246"/>
      <c r="E126" s="248"/>
      <c r="F126" s="261"/>
      <c r="G126" s="172"/>
      <c r="H126" s="246"/>
      <c r="I126" s="28"/>
      <c r="J126" s="17"/>
      <c r="K126" s="253" t="str">
        <f t="shared" si="23"/>
        <v>Leer</v>
      </c>
      <c r="L126" s="253" t="str">
        <f t="shared" si="13"/>
        <v>Leer</v>
      </c>
      <c r="M126" s="253" t="str">
        <f t="shared" si="24"/>
        <v>Leer</v>
      </c>
      <c r="N126" s="253" t="str">
        <f>VLOOKUP(C126,{"29 - Psychiatrie (Erwachsene)","BGI";"30 - Kinder- und Jugendpsychiatrie","BGII";"31 - Psychosomatik","BGI";0,"Leer"},2,0)</f>
        <v>Leer</v>
      </c>
      <c r="O126" s="253" t="str">
        <f>VLOOKUP(C126,{"29 - Psychiatrie (Erwachsene)","BGIb";"30 - Kinder- und Jugendpsychiatrie","BGIIb";"31 - Psychosomatik","BGIb";0,"Leer"},2,0)</f>
        <v>Leer</v>
      </c>
      <c r="P126" s="253" t="str">
        <f t="shared" si="14"/>
        <v>Leer</v>
      </c>
      <c r="Q126" s="253">
        <f t="shared" si="15"/>
        <v>0</v>
      </c>
      <c r="R126" s="253">
        <f t="shared" si="16"/>
        <v>0</v>
      </c>
      <c r="S126" s="253">
        <f t="shared" si="17"/>
        <v>0</v>
      </c>
      <c r="T126" s="253">
        <f t="shared" si="18"/>
        <v>0</v>
      </c>
      <c r="U126" s="253">
        <f t="shared" si="19"/>
        <v>0</v>
      </c>
      <c r="V126" s="253">
        <f t="shared" si="20"/>
        <v>0</v>
      </c>
      <c r="W126" s="253">
        <f t="shared" si="21"/>
        <v>0</v>
      </c>
    </row>
    <row r="127" spans="2:23" ht="15" customHeight="1" x14ac:dyDescent="0.35">
      <c r="B127" s="58" t="str">
        <f t="shared" si="22"/>
        <v>!!!</v>
      </c>
      <c r="C127" s="226"/>
      <c r="D127" s="246"/>
      <c r="E127" s="248"/>
      <c r="F127" s="261"/>
      <c r="G127" s="172"/>
      <c r="H127" s="246"/>
      <c r="I127" s="28"/>
      <c r="J127" s="17"/>
      <c r="K127" s="253" t="str">
        <f t="shared" si="23"/>
        <v>Leer</v>
      </c>
      <c r="L127" s="253" t="str">
        <f t="shared" si="13"/>
        <v>Leer</v>
      </c>
      <c r="M127" s="253" t="str">
        <f t="shared" si="24"/>
        <v>Leer</v>
      </c>
      <c r="N127" s="253" t="str">
        <f>VLOOKUP(C127,{"29 - Psychiatrie (Erwachsene)","BGI";"30 - Kinder- und Jugendpsychiatrie","BGII";"31 - Psychosomatik","BGI";0,"Leer"},2,0)</f>
        <v>Leer</v>
      </c>
      <c r="O127" s="253" t="str">
        <f>VLOOKUP(C127,{"29 - Psychiatrie (Erwachsene)","BGIb";"30 - Kinder- und Jugendpsychiatrie","BGIIb";"31 - Psychosomatik","BGIb";0,"Leer"},2,0)</f>
        <v>Leer</v>
      </c>
      <c r="P127" s="253" t="str">
        <f t="shared" si="14"/>
        <v>Leer</v>
      </c>
      <c r="Q127" s="253">
        <f t="shared" si="15"/>
        <v>0</v>
      </c>
      <c r="R127" s="253">
        <f t="shared" si="16"/>
        <v>0</v>
      </c>
      <c r="S127" s="253">
        <f t="shared" si="17"/>
        <v>0</v>
      </c>
      <c r="T127" s="253">
        <f t="shared" si="18"/>
        <v>0</v>
      </c>
      <c r="U127" s="253">
        <f t="shared" si="19"/>
        <v>0</v>
      </c>
      <c r="V127" s="253">
        <f t="shared" si="20"/>
        <v>0</v>
      </c>
      <c r="W127" s="253">
        <f t="shared" si="21"/>
        <v>0</v>
      </c>
    </row>
    <row r="128" spans="2:23" ht="15" customHeight="1" x14ac:dyDescent="0.35">
      <c r="B128" s="58" t="str">
        <f t="shared" si="22"/>
        <v>!!!</v>
      </c>
      <c r="C128" s="226"/>
      <c r="D128" s="246"/>
      <c r="E128" s="248"/>
      <c r="F128" s="261"/>
      <c r="G128" s="172"/>
      <c r="H128" s="246"/>
      <c r="I128" s="28"/>
      <c r="J128" s="17"/>
      <c r="K128" s="253" t="str">
        <f t="shared" si="23"/>
        <v>Leer</v>
      </c>
      <c r="L128" s="253" t="str">
        <f t="shared" si="13"/>
        <v>Leer</v>
      </c>
      <c r="M128" s="253" t="str">
        <f t="shared" si="24"/>
        <v>Leer</v>
      </c>
      <c r="N128" s="253" t="str">
        <f>VLOOKUP(C128,{"29 - Psychiatrie (Erwachsene)","BGI";"30 - Kinder- und Jugendpsychiatrie","BGII";"31 - Psychosomatik","BGI";0,"Leer"},2,0)</f>
        <v>Leer</v>
      </c>
      <c r="O128" s="253" t="str">
        <f>VLOOKUP(C128,{"29 - Psychiatrie (Erwachsene)","BGIb";"30 - Kinder- und Jugendpsychiatrie","BGIIb";"31 - Psychosomatik","BGIb";0,"Leer"},2,0)</f>
        <v>Leer</v>
      </c>
      <c r="P128" s="253" t="str">
        <f t="shared" si="14"/>
        <v>Leer</v>
      </c>
      <c r="Q128" s="253">
        <f t="shared" si="15"/>
        <v>0</v>
      </c>
      <c r="R128" s="253">
        <f t="shared" si="16"/>
        <v>0</v>
      </c>
      <c r="S128" s="253">
        <f t="shared" si="17"/>
        <v>0</v>
      </c>
      <c r="T128" s="253">
        <f t="shared" si="18"/>
        <v>0</v>
      </c>
      <c r="U128" s="253">
        <f t="shared" si="19"/>
        <v>0</v>
      </c>
      <c r="V128" s="253">
        <f t="shared" si="20"/>
        <v>0</v>
      </c>
      <c r="W128" s="253">
        <f t="shared" si="21"/>
        <v>0</v>
      </c>
    </row>
    <row r="129" spans="2:23" ht="15" customHeight="1" x14ac:dyDescent="0.35">
      <c r="B129" s="58" t="str">
        <f t="shared" si="22"/>
        <v>!!!</v>
      </c>
      <c r="C129" s="226"/>
      <c r="D129" s="246"/>
      <c r="E129" s="248"/>
      <c r="F129" s="261"/>
      <c r="G129" s="172"/>
      <c r="H129" s="246"/>
      <c r="I129" s="28"/>
      <c r="J129" s="17"/>
      <c r="K129" s="253" t="str">
        <f t="shared" si="23"/>
        <v>Leer</v>
      </c>
      <c r="L129" s="253" t="str">
        <f t="shared" si="13"/>
        <v>Leer</v>
      </c>
      <c r="M129" s="253" t="str">
        <f t="shared" si="24"/>
        <v>Leer</v>
      </c>
      <c r="N129" s="253" t="str">
        <f>VLOOKUP(C129,{"29 - Psychiatrie (Erwachsene)","BGI";"30 - Kinder- und Jugendpsychiatrie","BGII";"31 - Psychosomatik","BGI";0,"Leer"},2,0)</f>
        <v>Leer</v>
      </c>
      <c r="O129" s="253" t="str">
        <f>VLOOKUP(C129,{"29 - Psychiatrie (Erwachsene)","BGIb";"30 - Kinder- und Jugendpsychiatrie","BGIIb";"31 - Psychosomatik","BGIb";0,"Leer"},2,0)</f>
        <v>Leer</v>
      </c>
      <c r="P129" s="253" t="str">
        <f t="shared" si="14"/>
        <v>Leer</v>
      </c>
      <c r="Q129" s="253">
        <f t="shared" si="15"/>
        <v>0</v>
      </c>
      <c r="R129" s="253">
        <f t="shared" si="16"/>
        <v>0</v>
      </c>
      <c r="S129" s="253">
        <f t="shared" si="17"/>
        <v>0</v>
      </c>
      <c r="T129" s="253">
        <f t="shared" si="18"/>
        <v>0</v>
      </c>
      <c r="U129" s="253">
        <f t="shared" si="19"/>
        <v>0</v>
      </c>
      <c r="V129" s="253">
        <f t="shared" si="20"/>
        <v>0</v>
      </c>
      <c r="W129" s="253">
        <f t="shared" si="21"/>
        <v>0</v>
      </c>
    </row>
    <row r="130" spans="2:23" ht="15" customHeight="1" x14ac:dyDescent="0.35">
      <c r="B130" s="58" t="str">
        <f t="shared" si="22"/>
        <v>!!!</v>
      </c>
      <c r="C130" s="226"/>
      <c r="D130" s="246"/>
      <c r="E130" s="248"/>
      <c r="F130" s="261"/>
      <c r="G130" s="172"/>
      <c r="H130" s="246"/>
      <c r="I130" s="28"/>
      <c r="J130" s="17"/>
      <c r="K130" s="253" t="str">
        <f t="shared" si="23"/>
        <v>Leer</v>
      </c>
      <c r="L130" s="253" t="str">
        <f t="shared" si="13"/>
        <v>Leer</v>
      </c>
      <c r="M130" s="253" t="str">
        <f t="shared" si="24"/>
        <v>Leer</v>
      </c>
      <c r="N130" s="253" t="str">
        <f>VLOOKUP(C130,{"29 - Psychiatrie (Erwachsene)","BGI";"30 - Kinder- und Jugendpsychiatrie","BGII";"31 - Psychosomatik","BGI";0,"Leer"},2,0)</f>
        <v>Leer</v>
      </c>
      <c r="O130" s="253" t="str">
        <f>VLOOKUP(C130,{"29 - Psychiatrie (Erwachsene)","BGIb";"30 - Kinder- und Jugendpsychiatrie","BGIIb";"31 - Psychosomatik","BGIb";0,"Leer"},2,0)</f>
        <v>Leer</v>
      </c>
      <c r="P130" s="253" t="str">
        <f t="shared" si="14"/>
        <v>Leer</v>
      </c>
      <c r="Q130" s="253">
        <f t="shared" si="15"/>
        <v>0</v>
      </c>
      <c r="R130" s="253">
        <f t="shared" si="16"/>
        <v>0</v>
      </c>
      <c r="S130" s="253">
        <f t="shared" si="17"/>
        <v>0</v>
      </c>
      <c r="T130" s="253">
        <f t="shared" si="18"/>
        <v>0</v>
      </c>
      <c r="U130" s="253">
        <f t="shared" si="19"/>
        <v>0</v>
      </c>
      <c r="V130" s="253">
        <f t="shared" si="20"/>
        <v>0</v>
      </c>
      <c r="W130" s="253">
        <f t="shared" si="21"/>
        <v>0</v>
      </c>
    </row>
    <row r="131" spans="2:23" ht="15" customHeight="1" x14ac:dyDescent="0.35">
      <c r="B131" s="58" t="str">
        <f t="shared" si="22"/>
        <v>!!!</v>
      </c>
      <c r="C131" s="226"/>
      <c r="D131" s="246"/>
      <c r="E131" s="248"/>
      <c r="F131" s="261"/>
      <c r="G131" s="172"/>
      <c r="H131" s="246"/>
      <c r="I131" s="28"/>
      <c r="J131" s="17"/>
      <c r="K131" s="253" t="str">
        <f t="shared" si="23"/>
        <v>Leer</v>
      </c>
      <c r="L131" s="253" t="str">
        <f t="shared" si="13"/>
        <v>Leer</v>
      </c>
      <c r="M131" s="253" t="str">
        <f t="shared" si="24"/>
        <v>Leer</v>
      </c>
      <c r="N131" s="253" t="str">
        <f>VLOOKUP(C131,{"29 - Psychiatrie (Erwachsene)","BGI";"30 - Kinder- und Jugendpsychiatrie","BGII";"31 - Psychosomatik","BGI";0,"Leer"},2,0)</f>
        <v>Leer</v>
      </c>
      <c r="O131" s="253" t="str">
        <f>VLOOKUP(C131,{"29 - Psychiatrie (Erwachsene)","BGIb";"30 - Kinder- und Jugendpsychiatrie","BGIIb";"31 - Psychosomatik","BGIb";0,"Leer"},2,0)</f>
        <v>Leer</v>
      </c>
      <c r="P131" s="253" t="str">
        <f t="shared" si="14"/>
        <v>Leer</v>
      </c>
      <c r="Q131" s="253">
        <f t="shared" si="15"/>
        <v>0</v>
      </c>
      <c r="R131" s="253">
        <f t="shared" si="16"/>
        <v>0</v>
      </c>
      <c r="S131" s="253">
        <f t="shared" si="17"/>
        <v>0</v>
      </c>
      <c r="T131" s="253">
        <f t="shared" si="18"/>
        <v>0</v>
      </c>
      <c r="U131" s="253">
        <f t="shared" si="19"/>
        <v>0</v>
      </c>
      <c r="V131" s="253">
        <f t="shared" si="20"/>
        <v>0</v>
      </c>
      <c r="W131" s="253">
        <f t="shared" si="21"/>
        <v>0</v>
      </c>
    </row>
    <row r="132" spans="2:23" ht="15" customHeight="1" x14ac:dyDescent="0.35">
      <c r="B132" s="58" t="str">
        <f t="shared" si="22"/>
        <v>!!!</v>
      </c>
      <c r="C132" s="226"/>
      <c r="D132" s="246"/>
      <c r="E132" s="248"/>
      <c r="F132" s="261"/>
      <c r="G132" s="172"/>
      <c r="H132" s="246"/>
      <c r="I132" s="28"/>
      <c r="J132" s="17"/>
      <c r="K132" s="253" t="str">
        <f t="shared" si="23"/>
        <v>Leer</v>
      </c>
      <c r="L132" s="253" t="str">
        <f t="shared" si="13"/>
        <v>Leer</v>
      </c>
      <c r="M132" s="253" t="str">
        <f t="shared" si="24"/>
        <v>Leer</v>
      </c>
      <c r="N132" s="253" t="str">
        <f>VLOOKUP(C132,{"29 - Psychiatrie (Erwachsene)","BGI";"30 - Kinder- und Jugendpsychiatrie","BGII";"31 - Psychosomatik","BGI";0,"Leer"},2,0)</f>
        <v>Leer</v>
      </c>
      <c r="O132" s="253" t="str">
        <f>VLOOKUP(C132,{"29 - Psychiatrie (Erwachsene)","BGIb";"30 - Kinder- und Jugendpsychiatrie","BGIIb";"31 - Psychosomatik","BGIb";0,"Leer"},2,0)</f>
        <v>Leer</v>
      </c>
      <c r="P132" s="253" t="str">
        <f t="shared" si="14"/>
        <v>Leer</v>
      </c>
      <c r="Q132" s="253">
        <f t="shared" si="15"/>
        <v>0</v>
      </c>
      <c r="R132" s="253">
        <f t="shared" si="16"/>
        <v>0</v>
      </c>
      <c r="S132" s="253">
        <f t="shared" si="17"/>
        <v>0</v>
      </c>
      <c r="T132" s="253">
        <f t="shared" si="18"/>
        <v>0</v>
      </c>
      <c r="U132" s="253">
        <f t="shared" si="19"/>
        <v>0</v>
      </c>
      <c r="V132" s="253">
        <f t="shared" si="20"/>
        <v>0</v>
      </c>
      <c r="W132" s="253">
        <f t="shared" si="21"/>
        <v>0</v>
      </c>
    </row>
    <row r="133" spans="2:23" ht="15" customHeight="1" x14ac:dyDescent="0.35">
      <c r="B133" s="58" t="str">
        <f t="shared" si="22"/>
        <v>!!!</v>
      </c>
      <c r="C133" s="226"/>
      <c r="D133" s="246"/>
      <c r="E133" s="248"/>
      <c r="F133" s="261"/>
      <c r="G133" s="172"/>
      <c r="H133" s="246"/>
      <c r="I133" s="28"/>
      <c r="J133" s="17"/>
      <c r="K133" s="253" t="str">
        <f t="shared" si="23"/>
        <v>Leer</v>
      </c>
      <c r="L133" s="253" t="str">
        <f t="shared" si="13"/>
        <v>Leer</v>
      </c>
      <c r="M133" s="253" t="str">
        <f t="shared" si="24"/>
        <v>Leer</v>
      </c>
      <c r="N133" s="253" t="str">
        <f>VLOOKUP(C133,{"29 - Psychiatrie (Erwachsene)","BGI";"30 - Kinder- und Jugendpsychiatrie","BGII";"31 - Psychosomatik","BGI";0,"Leer"},2,0)</f>
        <v>Leer</v>
      </c>
      <c r="O133" s="253" t="str">
        <f>VLOOKUP(C133,{"29 - Psychiatrie (Erwachsene)","BGIb";"30 - Kinder- und Jugendpsychiatrie","BGIIb";"31 - Psychosomatik","BGIb";0,"Leer"},2,0)</f>
        <v>Leer</v>
      </c>
      <c r="P133" s="253" t="str">
        <f t="shared" si="14"/>
        <v>Leer</v>
      </c>
      <c r="Q133" s="253">
        <f t="shared" si="15"/>
        <v>0</v>
      </c>
      <c r="R133" s="253">
        <f t="shared" si="16"/>
        <v>0</v>
      </c>
      <c r="S133" s="253">
        <f t="shared" si="17"/>
        <v>0</v>
      </c>
      <c r="T133" s="253">
        <f t="shared" si="18"/>
        <v>0</v>
      </c>
      <c r="U133" s="253">
        <f t="shared" si="19"/>
        <v>0</v>
      </c>
      <c r="V133" s="253">
        <f t="shared" si="20"/>
        <v>0</v>
      </c>
      <c r="W133" s="253">
        <f t="shared" si="21"/>
        <v>0</v>
      </c>
    </row>
    <row r="134" spans="2:23" ht="15" customHeight="1" x14ac:dyDescent="0.35">
      <c r="B134" s="58" t="str">
        <f t="shared" si="22"/>
        <v>!!!</v>
      </c>
      <c r="C134" s="226"/>
      <c r="D134" s="246"/>
      <c r="E134" s="248"/>
      <c r="F134" s="261"/>
      <c r="G134" s="172"/>
      <c r="H134" s="246"/>
      <c r="I134" s="28"/>
      <c r="J134" s="17"/>
      <c r="K134" s="253" t="str">
        <f t="shared" si="23"/>
        <v>Leer</v>
      </c>
      <c r="L134" s="253" t="str">
        <f t="shared" si="13"/>
        <v>Leer</v>
      </c>
      <c r="M134" s="253" t="str">
        <f t="shared" si="24"/>
        <v>Leer</v>
      </c>
      <c r="N134" s="253" t="str">
        <f>VLOOKUP(C134,{"29 - Psychiatrie (Erwachsene)","BGI";"30 - Kinder- und Jugendpsychiatrie","BGII";"31 - Psychosomatik","BGI";0,"Leer"},2,0)</f>
        <v>Leer</v>
      </c>
      <c r="O134" s="253" t="str">
        <f>VLOOKUP(C134,{"29 - Psychiatrie (Erwachsene)","BGIb";"30 - Kinder- und Jugendpsychiatrie","BGIIb";"31 - Psychosomatik","BGIb";0,"Leer"},2,0)</f>
        <v>Leer</v>
      </c>
      <c r="P134" s="253" t="str">
        <f t="shared" si="14"/>
        <v>Leer</v>
      </c>
      <c r="Q134" s="253">
        <f t="shared" si="15"/>
        <v>0</v>
      </c>
      <c r="R134" s="253">
        <f t="shared" si="16"/>
        <v>0</v>
      </c>
      <c r="S134" s="253">
        <f t="shared" si="17"/>
        <v>0</v>
      </c>
      <c r="T134" s="253">
        <f t="shared" si="18"/>
        <v>0</v>
      </c>
      <c r="U134" s="253">
        <f t="shared" si="19"/>
        <v>0</v>
      </c>
      <c r="V134" s="253">
        <f t="shared" si="20"/>
        <v>0</v>
      </c>
      <c r="W134" s="253">
        <f t="shared" si="21"/>
        <v>0</v>
      </c>
    </row>
    <row r="135" spans="2:23" ht="15" customHeight="1" x14ac:dyDescent="0.35">
      <c r="B135" s="58" t="str">
        <f t="shared" si="22"/>
        <v>!!!</v>
      </c>
      <c r="C135" s="226"/>
      <c r="D135" s="246"/>
      <c r="E135" s="248"/>
      <c r="F135" s="261"/>
      <c r="G135" s="172"/>
      <c r="H135" s="246"/>
      <c r="I135" s="28"/>
      <c r="J135" s="17"/>
      <c r="K135" s="253" t="str">
        <f t="shared" si="23"/>
        <v>Leer</v>
      </c>
      <c r="L135" s="253" t="str">
        <f t="shared" si="13"/>
        <v>Leer</v>
      </c>
      <c r="M135" s="253" t="str">
        <f t="shared" si="24"/>
        <v>Leer</v>
      </c>
      <c r="N135" s="253" t="str">
        <f>VLOOKUP(C135,{"29 - Psychiatrie (Erwachsene)","BGI";"30 - Kinder- und Jugendpsychiatrie","BGII";"31 - Psychosomatik","BGI";0,"Leer"},2,0)</f>
        <v>Leer</v>
      </c>
      <c r="O135" s="253" t="str">
        <f>VLOOKUP(C135,{"29 - Psychiatrie (Erwachsene)","BGIb";"30 - Kinder- und Jugendpsychiatrie","BGIIb";"31 - Psychosomatik","BGIb";0,"Leer"},2,0)</f>
        <v>Leer</v>
      </c>
      <c r="P135" s="253" t="str">
        <f t="shared" si="14"/>
        <v>Leer</v>
      </c>
      <c r="Q135" s="253">
        <f t="shared" si="15"/>
        <v>0</v>
      </c>
      <c r="R135" s="253">
        <f t="shared" si="16"/>
        <v>0</v>
      </c>
      <c r="S135" s="253">
        <f t="shared" si="17"/>
        <v>0</v>
      </c>
      <c r="T135" s="253">
        <f t="shared" si="18"/>
        <v>0</v>
      </c>
      <c r="U135" s="253">
        <f t="shared" si="19"/>
        <v>0</v>
      </c>
      <c r="V135" s="253">
        <f t="shared" si="20"/>
        <v>0</v>
      </c>
      <c r="W135" s="253">
        <f t="shared" si="21"/>
        <v>0</v>
      </c>
    </row>
    <row r="136" spans="2:23" ht="15" customHeight="1" x14ac:dyDescent="0.35">
      <c r="B136" s="58" t="str">
        <f t="shared" si="22"/>
        <v>!!!</v>
      </c>
      <c r="C136" s="226"/>
      <c r="D136" s="246"/>
      <c r="E136" s="248"/>
      <c r="F136" s="261"/>
      <c r="G136" s="172"/>
      <c r="H136" s="246"/>
      <c r="I136" s="28"/>
      <c r="J136" s="17"/>
      <c r="K136" s="253" t="str">
        <f t="shared" si="23"/>
        <v>Leer</v>
      </c>
      <c r="L136" s="253" t="str">
        <f t="shared" si="13"/>
        <v>Leer</v>
      </c>
      <c r="M136" s="253" t="str">
        <f t="shared" si="24"/>
        <v>Leer</v>
      </c>
      <c r="N136" s="253" t="str">
        <f>VLOOKUP(C136,{"29 - Psychiatrie (Erwachsene)","BGI";"30 - Kinder- und Jugendpsychiatrie","BGII";"31 - Psychosomatik","BGI";0,"Leer"},2,0)</f>
        <v>Leer</v>
      </c>
      <c r="O136" s="253" t="str">
        <f>VLOOKUP(C136,{"29 - Psychiatrie (Erwachsene)","BGIb";"30 - Kinder- und Jugendpsychiatrie","BGIIb";"31 - Psychosomatik","BGIb";0,"Leer"},2,0)</f>
        <v>Leer</v>
      </c>
      <c r="P136" s="253" t="str">
        <f t="shared" si="14"/>
        <v>Leer</v>
      </c>
      <c r="Q136" s="253">
        <f t="shared" si="15"/>
        <v>0</v>
      </c>
      <c r="R136" s="253">
        <f t="shared" si="16"/>
        <v>0</v>
      </c>
      <c r="S136" s="253">
        <f t="shared" si="17"/>
        <v>0</v>
      </c>
      <c r="T136" s="253">
        <f t="shared" si="18"/>
        <v>0</v>
      </c>
      <c r="U136" s="253">
        <f t="shared" si="19"/>
        <v>0</v>
      </c>
      <c r="V136" s="253">
        <f t="shared" si="20"/>
        <v>0</v>
      </c>
      <c r="W136" s="253">
        <f t="shared" si="21"/>
        <v>0</v>
      </c>
    </row>
    <row r="137" spans="2:23" ht="15" customHeight="1" x14ac:dyDescent="0.35">
      <c r="B137" s="58" t="str">
        <f t="shared" si="22"/>
        <v>!!!</v>
      </c>
      <c r="C137" s="226"/>
      <c r="D137" s="246"/>
      <c r="E137" s="248"/>
      <c r="F137" s="261"/>
      <c r="G137" s="172"/>
      <c r="H137" s="246"/>
      <c r="I137" s="28"/>
      <c r="J137" s="17"/>
      <c r="K137" s="253" t="str">
        <f t="shared" si="23"/>
        <v>Leer</v>
      </c>
      <c r="L137" s="253" t="str">
        <f t="shared" si="13"/>
        <v>Leer</v>
      </c>
      <c r="M137" s="253" t="str">
        <f t="shared" si="24"/>
        <v>Leer</v>
      </c>
      <c r="N137" s="253" t="str">
        <f>VLOOKUP(C137,{"29 - Psychiatrie (Erwachsene)","BGI";"30 - Kinder- und Jugendpsychiatrie","BGII";"31 - Psychosomatik","BGI";0,"Leer"},2,0)</f>
        <v>Leer</v>
      </c>
      <c r="O137" s="253" t="str">
        <f>VLOOKUP(C137,{"29 - Psychiatrie (Erwachsene)","BGIb";"30 - Kinder- und Jugendpsychiatrie","BGIIb";"31 - Psychosomatik","BGIb";0,"Leer"},2,0)</f>
        <v>Leer</v>
      </c>
      <c r="P137" s="253" t="str">
        <f t="shared" si="14"/>
        <v>Leer</v>
      </c>
      <c r="Q137" s="253">
        <f t="shared" si="15"/>
        <v>0</v>
      </c>
      <c r="R137" s="253">
        <f t="shared" si="16"/>
        <v>0</v>
      </c>
      <c r="S137" s="253">
        <f t="shared" si="17"/>
        <v>0</v>
      </c>
      <c r="T137" s="253">
        <f t="shared" si="18"/>
        <v>0</v>
      </c>
      <c r="U137" s="253">
        <f t="shared" si="19"/>
        <v>0</v>
      </c>
      <c r="V137" s="253">
        <f t="shared" si="20"/>
        <v>0</v>
      </c>
      <c r="W137" s="253">
        <f t="shared" si="21"/>
        <v>0</v>
      </c>
    </row>
    <row r="138" spans="2:23" ht="15" customHeight="1" x14ac:dyDescent="0.35">
      <c r="B138" s="58" t="str">
        <f t="shared" si="22"/>
        <v>!!!</v>
      </c>
      <c r="C138" s="226"/>
      <c r="D138" s="246"/>
      <c r="E138" s="248"/>
      <c r="F138" s="261"/>
      <c r="G138" s="172"/>
      <c r="H138" s="246"/>
      <c r="I138" s="28"/>
      <c r="J138" s="17"/>
      <c r="K138" s="253" t="str">
        <f t="shared" si="23"/>
        <v>Leer</v>
      </c>
      <c r="L138" s="253" t="str">
        <f t="shared" si="13"/>
        <v>Leer</v>
      </c>
      <c r="M138" s="253" t="str">
        <f t="shared" si="24"/>
        <v>Leer</v>
      </c>
      <c r="N138" s="253" t="str">
        <f>VLOOKUP(C138,{"29 - Psychiatrie (Erwachsene)","BGI";"30 - Kinder- und Jugendpsychiatrie","BGII";"31 - Psychosomatik","BGI";0,"Leer"},2,0)</f>
        <v>Leer</v>
      </c>
      <c r="O138" s="253" t="str">
        <f>VLOOKUP(C138,{"29 - Psychiatrie (Erwachsene)","BGIb";"30 - Kinder- und Jugendpsychiatrie","BGIIb";"31 - Psychosomatik","BGIb";0,"Leer"},2,0)</f>
        <v>Leer</v>
      </c>
      <c r="P138" s="253" t="str">
        <f t="shared" si="14"/>
        <v>Leer</v>
      </c>
      <c r="Q138" s="253">
        <f t="shared" si="15"/>
        <v>0</v>
      </c>
      <c r="R138" s="253">
        <f t="shared" si="16"/>
        <v>0</v>
      </c>
      <c r="S138" s="253">
        <f t="shared" si="17"/>
        <v>0</v>
      </c>
      <c r="T138" s="253">
        <f t="shared" si="18"/>
        <v>0</v>
      </c>
      <c r="U138" s="253">
        <f t="shared" si="19"/>
        <v>0</v>
      </c>
      <c r="V138" s="253">
        <f t="shared" si="20"/>
        <v>0</v>
      </c>
      <c r="W138" s="253">
        <f t="shared" si="21"/>
        <v>0</v>
      </c>
    </row>
    <row r="139" spans="2:23" ht="15" customHeight="1" x14ac:dyDescent="0.35">
      <c r="B139" s="58" t="str">
        <f t="shared" si="22"/>
        <v>!!!</v>
      </c>
      <c r="C139" s="226"/>
      <c r="D139" s="246"/>
      <c r="E139" s="248"/>
      <c r="F139" s="261"/>
      <c r="G139" s="172"/>
      <c r="H139" s="246"/>
      <c r="I139" s="28"/>
      <c r="J139" s="17"/>
      <c r="K139" s="253" t="str">
        <f t="shared" si="23"/>
        <v>Leer</v>
      </c>
      <c r="L139" s="253" t="str">
        <f t="shared" si="13"/>
        <v>Leer</v>
      </c>
      <c r="M139" s="253" t="str">
        <f t="shared" si="24"/>
        <v>Leer</v>
      </c>
      <c r="N139" s="253" t="str">
        <f>VLOOKUP(C139,{"29 - Psychiatrie (Erwachsene)","BGI";"30 - Kinder- und Jugendpsychiatrie","BGII";"31 - Psychosomatik","BGI";0,"Leer"},2,0)</f>
        <v>Leer</v>
      </c>
      <c r="O139" s="253" t="str">
        <f>VLOOKUP(C139,{"29 - Psychiatrie (Erwachsene)","BGIb";"30 - Kinder- und Jugendpsychiatrie","BGIIb";"31 - Psychosomatik","BGIb";0,"Leer"},2,0)</f>
        <v>Leer</v>
      </c>
      <c r="P139" s="253" t="str">
        <f t="shared" si="14"/>
        <v>Leer</v>
      </c>
      <c r="Q139" s="253">
        <f t="shared" si="15"/>
        <v>0</v>
      </c>
      <c r="R139" s="253">
        <f t="shared" si="16"/>
        <v>0</v>
      </c>
      <c r="S139" s="253">
        <f t="shared" si="17"/>
        <v>0</v>
      </c>
      <c r="T139" s="253">
        <f t="shared" si="18"/>
        <v>0</v>
      </c>
      <c r="U139" s="253">
        <f t="shared" si="19"/>
        <v>0</v>
      </c>
      <c r="V139" s="253">
        <f t="shared" si="20"/>
        <v>0</v>
      </c>
      <c r="W139" s="253">
        <f t="shared" si="21"/>
        <v>0</v>
      </c>
    </row>
    <row r="140" spans="2:23" ht="15" customHeight="1" x14ac:dyDescent="0.35">
      <c r="B140" s="58" t="str">
        <f t="shared" si="22"/>
        <v>!!!</v>
      </c>
      <c r="C140" s="226"/>
      <c r="D140" s="246"/>
      <c r="E140" s="248"/>
      <c r="F140" s="261"/>
      <c r="G140" s="172"/>
      <c r="H140" s="246"/>
      <c r="I140" s="28"/>
      <c r="J140" s="17"/>
      <c r="K140" s="253" t="str">
        <f t="shared" si="23"/>
        <v>Leer</v>
      </c>
      <c r="L140" s="253" t="str">
        <f t="shared" si="13"/>
        <v>Leer</v>
      </c>
      <c r="M140" s="253" t="str">
        <f t="shared" si="24"/>
        <v>Leer</v>
      </c>
      <c r="N140" s="253" t="str">
        <f>VLOOKUP(C140,{"29 - Psychiatrie (Erwachsene)","BGI";"30 - Kinder- und Jugendpsychiatrie","BGII";"31 - Psychosomatik","BGI";0,"Leer"},2,0)</f>
        <v>Leer</v>
      </c>
      <c r="O140" s="253" t="str">
        <f>VLOOKUP(C140,{"29 - Psychiatrie (Erwachsene)","BGIb";"30 - Kinder- und Jugendpsychiatrie","BGIIb";"31 - Psychosomatik","BGIb";0,"Leer"},2,0)</f>
        <v>Leer</v>
      </c>
      <c r="P140" s="253" t="str">
        <f t="shared" si="14"/>
        <v>Leer</v>
      </c>
      <c r="Q140" s="253">
        <f t="shared" si="15"/>
        <v>0</v>
      </c>
      <c r="R140" s="253">
        <f t="shared" si="16"/>
        <v>0</v>
      </c>
      <c r="S140" s="253">
        <f t="shared" si="17"/>
        <v>0</v>
      </c>
      <c r="T140" s="253">
        <f t="shared" si="18"/>
        <v>0</v>
      </c>
      <c r="U140" s="253">
        <f t="shared" si="19"/>
        <v>0</v>
      </c>
      <c r="V140" s="253">
        <f t="shared" si="20"/>
        <v>0</v>
      </c>
      <c r="W140" s="253">
        <f t="shared" si="21"/>
        <v>0</v>
      </c>
    </row>
    <row r="141" spans="2:23" ht="15" customHeight="1" x14ac:dyDescent="0.35">
      <c r="B141" s="58" t="str">
        <f t="shared" si="22"/>
        <v>!!!</v>
      </c>
      <c r="C141" s="226"/>
      <c r="D141" s="246"/>
      <c r="E141" s="248"/>
      <c r="F141" s="261"/>
      <c r="G141" s="172"/>
      <c r="H141" s="246"/>
      <c r="I141" s="28"/>
      <c r="J141" s="17"/>
      <c r="K141" s="253" t="str">
        <f t="shared" si="23"/>
        <v>Leer</v>
      </c>
      <c r="L141" s="253" t="str">
        <f t="shared" si="13"/>
        <v>Leer</v>
      </c>
      <c r="M141" s="253" t="str">
        <f t="shared" si="24"/>
        <v>Leer</v>
      </c>
      <c r="N141" s="253" t="str">
        <f>VLOOKUP(C141,{"29 - Psychiatrie (Erwachsene)","BGI";"30 - Kinder- und Jugendpsychiatrie","BGII";"31 - Psychosomatik","BGI";0,"Leer"},2,0)</f>
        <v>Leer</v>
      </c>
      <c r="O141" s="253" t="str">
        <f>VLOOKUP(C141,{"29 - Psychiatrie (Erwachsene)","BGIb";"30 - Kinder- und Jugendpsychiatrie","BGIIb";"31 - Psychosomatik","BGIb";0,"Leer"},2,0)</f>
        <v>Leer</v>
      </c>
      <c r="P141" s="253" t="str">
        <f t="shared" si="14"/>
        <v>Leer</v>
      </c>
      <c r="Q141" s="253">
        <f t="shared" si="15"/>
        <v>0</v>
      </c>
      <c r="R141" s="253">
        <f t="shared" si="16"/>
        <v>0</v>
      </c>
      <c r="S141" s="253">
        <f t="shared" si="17"/>
        <v>0</v>
      </c>
      <c r="T141" s="253">
        <f t="shared" si="18"/>
        <v>0</v>
      </c>
      <c r="U141" s="253">
        <f t="shared" si="19"/>
        <v>0</v>
      </c>
      <c r="V141" s="253">
        <f t="shared" si="20"/>
        <v>0</v>
      </c>
      <c r="W141" s="253">
        <f t="shared" si="21"/>
        <v>0</v>
      </c>
    </row>
    <row r="142" spans="2:23" ht="15" customHeight="1" x14ac:dyDescent="0.35">
      <c r="B142" s="58" t="str">
        <f t="shared" si="22"/>
        <v>!!!</v>
      </c>
      <c r="C142" s="226"/>
      <c r="D142" s="246"/>
      <c r="E142" s="248"/>
      <c r="F142" s="261"/>
      <c r="G142" s="172"/>
      <c r="H142" s="246"/>
      <c r="I142" s="28"/>
      <c r="J142" s="17"/>
      <c r="K142" s="253" t="str">
        <f t="shared" si="23"/>
        <v>Leer</v>
      </c>
      <c r="L142" s="253" t="str">
        <f t="shared" si="13"/>
        <v>Leer</v>
      </c>
      <c r="M142" s="253" t="str">
        <f t="shared" si="24"/>
        <v>Leer</v>
      </c>
      <c r="N142" s="253" t="str">
        <f>VLOOKUP(C142,{"29 - Psychiatrie (Erwachsene)","BGI";"30 - Kinder- und Jugendpsychiatrie","BGII";"31 - Psychosomatik","BGI";0,"Leer"},2,0)</f>
        <v>Leer</v>
      </c>
      <c r="O142" s="253" t="str">
        <f>VLOOKUP(C142,{"29 - Psychiatrie (Erwachsene)","BGIb";"30 - Kinder- und Jugendpsychiatrie","BGIIb";"31 - Psychosomatik","BGIb";0,"Leer"},2,0)</f>
        <v>Leer</v>
      </c>
      <c r="P142" s="253" t="str">
        <f t="shared" si="14"/>
        <v>Leer</v>
      </c>
      <c r="Q142" s="253">
        <f t="shared" si="15"/>
        <v>0</v>
      </c>
      <c r="R142" s="253">
        <f t="shared" si="16"/>
        <v>0</v>
      </c>
      <c r="S142" s="253">
        <f t="shared" si="17"/>
        <v>0</v>
      </c>
      <c r="T142" s="253">
        <f t="shared" si="18"/>
        <v>0</v>
      </c>
      <c r="U142" s="253">
        <f t="shared" si="19"/>
        <v>0</v>
      </c>
      <c r="V142" s="253">
        <f t="shared" si="20"/>
        <v>0</v>
      </c>
      <c r="W142" s="253">
        <f t="shared" si="21"/>
        <v>0</v>
      </c>
    </row>
    <row r="143" spans="2:23" ht="15" customHeight="1" x14ac:dyDescent="0.35">
      <c r="B143" s="58" t="str">
        <f t="shared" si="22"/>
        <v>!!!</v>
      </c>
      <c r="C143" s="226"/>
      <c r="D143" s="246"/>
      <c r="E143" s="248"/>
      <c r="F143" s="261"/>
      <c r="G143" s="172"/>
      <c r="H143" s="246"/>
      <c r="I143" s="28"/>
      <c r="J143" s="17"/>
      <c r="K143" s="253" t="str">
        <f t="shared" si="23"/>
        <v>Leer</v>
      </c>
      <c r="L143" s="253" t="str">
        <f t="shared" si="13"/>
        <v>Leer</v>
      </c>
      <c r="M143" s="253" t="str">
        <f t="shared" si="24"/>
        <v>Leer</v>
      </c>
      <c r="N143" s="253" t="str">
        <f>VLOOKUP(C143,{"29 - Psychiatrie (Erwachsene)","BGI";"30 - Kinder- und Jugendpsychiatrie","BGII";"31 - Psychosomatik","BGI";0,"Leer"},2,0)</f>
        <v>Leer</v>
      </c>
      <c r="O143" s="253" t="str">
        <f>VLOOKUP(C143,{"29 - Psychiatrie (Erwachsene)","BGIb";"30 - Kinder- und Jugendpsychiatrie","BGIIb";"31 - Psychosomatik","BGIb";0,"Leer"},2,0)</f>
        <v>Leer</v>
      </c>
      <c r="P143" s="253" t="str">
        <f t="shared" si="14"/>
        <v>Leer</v>
      </c>
      <c r="Q143" s="253">
        <f t="shared" si="15"/>
        <v>0</v>
      </c>
      <c r="R143" s="253">
        <f t="shared" si="16"/>
        <v>0</v>
      </c>
      <c r="S143" s="253">
        <f t="shared" si="17"/>
        <v>0</v>
      </c>
      <c r="T143" s="253">
        <f t="shared" si="18"/>
        <v>0</v>
      </c>
      <c r="U143" s="253">
        <f t="shared" si="19"/>
        <v>0</v>
      </c>
      <c r="V143" s="253">
        <f t="shared" si="20"/>
        <v>0</v>
      </c>
      <c r="W143" s="253">
        <f t="shared" si="21"/>
        <v>0</v>
      </c>
    </row>
    <row r="144" spans="2:23" ht="15" customHeight="1" x14ac:dyDescent="0.35">
      <c r="B144" s="58" t="str">
        <f t="shared" si="22"/>
        <v>!!!</v>
      </c>
      <c r="C144" s="226"/>
      <c r="D144" s="246"/>
      <c r="E144" s="248"/>
      <c r="F144" s="261"/>
      <c r="G144" s="172"/>
      <c r="H144" s="246"/>
      <c r="I144" s="28"/>
      <c r="J144" s="17"/>
      <c r="K144" s="253" t="str">
        <f t="shared" si="23"/>
        <v>Leer</v>
      </c>
      <c r="L144" s="253" t="str">
        <f t="shared" ref="L144:L207" si="25">IF(C144&lt;&gt;"","TND","Leer")</f>
        <v>Leer</v>
      </c>
      <c r="M144" s="253" t="str">
        <f t="shared" si="24"/>
        <v>Leer</v>
      </c>
      <c r="N144" s="253" t="str">
        <f>VLOOKUP(C144,{"29 - Psychiatrie (Erwachsene)","BGI";"30 - Kinder- und Jugendpsychiatrie","BGII";"31 - Psychosomatik","BGI";0,"Leer"},2,0)</f>
        <v>Leer</v>
      </c>
      <c r="O144" s="253" t="str">
        <f>VLOOKUP(C144,{"29 - Psychiatrie (Erwachsene)","BGIb";"30 - Kinder- und Jugendpsychiatrie","BGIIb";"31 - Psychosomatik","BGIb";0,"Leer"},2,0)</f>
        <v>Leer</v>
      </c>
      <c r="P144" s="253" t="str">
        <f t="shared" ref="P144:P207" si="26">IF(E144="Anrechnung Fachkräfte Nicht-PPP-RL Berufsgruppen in VKS",O144,N144)</f>
        <v>Leer</v>
      </c>
      <c r="Q144" s="253">
        <f t="shared" ref="Q144:Q207" si="27">IF(LEN(B144)&gt;0,0,1)</f>
        <v>0</v>
      </c>
      <c r="R144" s="253">
        <f t="shared" ref="R144:R207" si="28">IF(C144&lt;&gt;"",1,0)</f>
        <v>0</v>
      </c>
      <c r="S144" s="253">
        <f t="shared" ref="S144:S207" si="29">IF(LEN(D144)&gt;0,1,0)</f>
        <v>0</v>
      </c>
      <c r="T144" s="253">
        <f t="shared" ref="T144:T207" si="30">IF(LEN(E144)&gt;0,1,0)</f>
        <v>0</v>
      </c>
      <c r="U144" s="253">
        <f t="shared" ref="U144:U207" si="31">IF(LEN(F144)&gt;0,1,0)</f>
        <v>0</v>
      </c>
      <c r="V144" s="253">
        <f t="shared" ref="V144:V207" si="32">IF(LEN(G144)&gt;0,1,0)</f>
        <v>0</v>
      </c>
      <c r="W144" s="253">
        <f t="shared" ref="W144:W207" si="33">IF(LEN(H144)&gt;0,1,0)</f>
        <v>0</v>
      </c>
    </row>
    <row r="145" spans="2:23" ht="15" customHeight="1" x14ac:dyDescent="0.35">
      <c r="B145" s="58" t="str">
        <f t="shared" ref="B145:B208" si="34">IF(SUM(R145:W145)&lt;6,"!!!","")</f>
        <v>!!!</v>
      </c>
      <c r="C145" s="226"/>
      <c r="D145" s="246"/>
      <c r="E145" s="248"/>
      <c r="F145" s="261"/>
      <c r="G145" s="172"/>
      <c r="H145" s="246"/>
      <c r="I145" s="28"/>
      <c r="J145" s="17"/>
      <c r="K145" s="253" t="str">
        <f t="shared" ref="K145:K208" si="35">IF(C144&lt;&gt;"","Einrichtungen","Leer")</f>
        <v>Leer</v>
      </c>
      <c r="L145" s="253" t="str">
        <f t="shared" si="25"/>
        <v>Leer</v>
      </c>
      <c r="M145" s="253" t="str">
        <f t="shared" ref="M145:M208" si="36">IF($C145&lt;&gt;"","Anrechnungstatbestand","Leer")</f>
        <v>Leer</v>
      </c>
      <c r="N145" s="253" t="str">
        <f>VLOOKUP(C145,{"29 - Psychiatrie (Erwachsene)","BGI";"30 - Kinder- und Jugendpsychiatrie","BGII";"31 - Psychosomatik","BGI";0,"Leer"},2,0)</f>
        <v>Leer</v>
      </c>
      <c r="O145" s="253" t="str">
        <f>VLOOKUP(C145,{"29 - Psychiatrie (Erwachsene)","BGIb";"30 - Kinder- und Jugendpsychiatrie","BGIIb";"31 - Psychosomatik","BGIb";0,"Leer"},2,0)</f>
        <v>Leer</v>
      </c>
      <c r="P145" s="253" t="str">
        <f t="shared" si="26"/>
        <v>Leer</v>
      </c>
      <c r="Q145" s="253">
        <f t="shared" si="27"/>
        <v>0</v>
      </c>
      <c r="R145" s="253">
        <f t="shared" si="28"/>
        <v>0</v>
      </c>
      <c r="S145" s="253">
        <f t="shared" si="29"/>
        <v>0</v>
      </c>
      <c r="T145" s="253">
        <f t="shared" si="30"/>
        <v>0</v>
      </c>
      <c r="U145" s="253">
        <f t="shared" si="31"/>
        <v>0</v>
      </c>
      <c r="V145" s="253">
        <f t="shared" si="32"/>
        <v>0</v>
      </c>
      <c r="W145" s="253">
        <f t="shared" si="33"/>
        <v>0</v>
      </c>
    </row>
    <row r="146" spans="2:23" ht="15" customHeight="1" x14ac:dyDescent="0.35">
      <c r="B146" s="58" t="str">
        <f t="shared" si="34"/>
        <v>!!!</v>
      </c>
      <c r="C146" s="226"/>
      <c r="D146" s="246"/>
      <c r="E146" s="248"/>
      <c r="F146" s="261"/>
      <c r="G146" s="172"/>
      <c r="H146" s="246"/>
      <c r="I146" s="28"/>
      <c r="J146" s="17"/>
      <c r="K146" s="253" t="str">
        <f t="shared" si="35"/>
        <v>Leer</v>
      </c>
      <c r="L146" s="253" t="str">
        <f t="shared" si="25"/>
        <v>Leer</v>
      </c>
      <c r="M146" s="253" t="str">
        <f t="shared" si="36"/>
        <v>Leer</v>
      </c>
      <c r="N146" s="253" t="str">
        <f>VLOOKUP(C146,{"29 - Psychiatrie (Erwachsene)","BGI";"30 - Kinder- und Jugendpsychiatrie","BGII";"31 - Psychosomatik","BGI";0,"Leer"},2,0)</f>
        <v>Leer</v>
      </c>
      <c r="O146" s="253" t="str">
        <f>VLOOKUP(C146,{"29 - Psychiatrie (Erwachsene)","BGIb";"30 - Kinder- und Jugendpsychiatrie","BGIIb";"31 - Psychosomatik","BGIb";0,"Leer"},2,0)</f>
        <v>Leer</v>
      </c>
      <c r="P146" s="253" t="str">
        <f t="shared" si="26"/>
        <v>Leer</v>
      </c>
      <c r="Q146" s="253">
        <f t="shared" si="27"/>
        <v>0</v>
      </c>
      <c r="R146" s="253">
        <f t="shared" si="28"/>
        <v>0</v>
      </c>
      <c r="S146" s="253">
        <f t="shared" si="29"/>
        <v>0</v>
      </c>
      <c r="T146" s="253">
        <f t="shared" si="30"/>
        <v>0</v>
      </c>
      <c r="U146" s="253">
        <f t="shared" si="31"/>
        <v>0</v>
      </c>
      <c r="V146" s="253">
        <f t="shared" si="32"/>
        <v>0</v>
      </c>
      <c r="W146" s="253">
        <f t="shared" si="33"/>
        <v>0</v>
      </c>
    </row>
    <row r="147" spans="2:23" ht="15" customHeight="1" x14ac:dyDescent="0.35">
      <c r="B147" s="58" t="str">
        <f t="shared" si="34"/>
        <v>!!!</v>
      </c>
      <c r="C147" s="226"/>
      <c r="D147" s="246"/>
      <c r="E147" s="248"/>
      <c r="F147" s="261"/>
      <c r="G147" s="172"/>
      <c r="H147" s="246"/>
      <c r="I147" s="28"/>
      <c r="J147" s="17"/>
      <c r="K147" s="253" t="str">
        <f t="shared" si="35"/>
        <v>Leer</v>
      </c>
      <c r="L147" s="253" t="str">
        <f t="shared" si="25"/>
        <v>Leer</v>
      </c>
      <c r="M147" s="253" t="str">
        <f t="shared" si="36"/>
        <v>Leer</v>
      </c>
      <c r="N147" s="253" t="str">
        <f>VLOOKUP(C147,{"29 - Psychiatrie (Erwachsene)","BGI";"30 - Kinder- und Jugendpsychiatrie","BGII";"31 - Psychosomatik","BGI";0,"Leer"},2,0)</f>
        <v>Leer</v>
      </c>
      <c r="O147" s="253" t="str">
        <f>VLOOKUP(C147,{"29 - Psychiatrie (Erwachsene)","BGIb";"30 - Kinder- und Jugendpsychiatrie","BGIIb";"31 - Psychosomatik","BGIb";0,"Leer"},2,0)</f>
        <v>Leer</v>
      </c>
      <c r="P147" s="253" t="str">
        <f t="shared" si="26"/>
        <v>Leer</v>
      </c>
      <c r="Q147" s="253">
        <f t="shared" si="27"/>
        <v>0</v>
      </c>
      <c r="R147" s="253">
        <f t="shared" si="28"/>
        <v>0</v>
      </c>
      <c r="S147" s="253">
        <f t="shared" si="29"/>
        <v>0</v>
      </c>
      <c r="T147" s="253">
        <f t="shared" si="30"/>
        <v>0</v>
      </c>
      <c r="U147" s="253">
        <f t="shared" si="31"/>
        <v>0</v>
      </c>
      <c r="V147" s="253">
        <f t="shared" si="32"/>
        <v>0</v>
      </c>
      <c r="W147" s="253">
        <f t="shared" si="33"/>
        <v>0</v>
      </c>
    </row>
    <row r="148" spans="2:23" ht="15" customHeight="1" x14ac:dyDescent="0.35">
      <c r="B148" s="58" t="str">
        <f t="shared" si="34"/>
        <v>!!!</v>
      </c>
      <c r="C148" s="226"/>
      <c r="D148" s="246"/>
      <c r="E148" s="248"/>
      <c r="F148" s="261"/>
      <c r="G148" s="172"/>
      <c r="H148" s="246"/>
      <c r="I148" s="28"/>
      <c r="J148" s="17"/>
      <c r="K148" s="253" t="str">
        <f t="shared" si="35"/>
        <v>Leer</v>
      </c>
      <c r="L148" s="253" t="str">
        <f t="shared" si="25"/>
        <v>Leer</v>
      </c>
      <c r="M148" s="253" t="str">
        <f t="shared" si="36"/>
        <v>Leer</v>
      </c>
      <c r="N148" s="253" t="str">
        <f>VLOOKUP(C148,{"29 - Psychiatrie (Erwachsene)","BGI";"30 - Kinder- und Jugendpsychiatrie","BGII";"31 - Psychosomatik","BGI";0,"Leer"},2,0)</f>
        <v>Leer</v>
      </c>
      <c r="O148" s="253" t="str">
        <f>VLOOKUP(C148,{"29 - Psychiatrie (Erwachsene)","BGIb";"30 - Kinder- und Jugendpsychiatrie","BGIIb";"31 - Psychosomatik","BGIb";0,"Leer"},2,0)</f>
        <v>Leer</v>
      </c>
      <c r="P148" s="253" t="str">
        <f t="shared" si="26"/>
        <v>Leer</v>
      </c>
      <c r="Q148" s="253">
        <f t="shared" si="27"/>
        <v>0</v>
      </c>
      <c r="R148" s="253">
        <f t="shared" si="28"/>
        <v>0</v>
      </c>
      <c r="S148" s="253">
        <f t="shared" si="29"/>
        <v>0</v>
      </c>
      <c r="T148" s="253">
        <f t="shared" si="30"/>
        <v>0</v>
      </c>
      <c r="U148" s="253">
        <f t="shared" si="31"/>
        <v>0</v>
      </c>
      <c r="V148" s="253">
        <f t="shared" si="32"/>
        <v>0</v>
      </c>
      <c r="W148" s="253">
        <f t="shared" si="33"/>
        <v>0</v>
      </c>
    </row>
    <row r="149" spans="2:23" ht="15" customHeight="1" x14ac:dyDescent="0.35">
      <c r="B149" s="58" t="str">
        <f t="shared" si="34"/>
        <v>!!!</v>
      </c>
      <c r="C149" s="226"/>
      <c r="D149" s="246"/>
      <c r="E149" s="248"/>
      <c r="F149" s="261"/>
      <c r="G149" s="172"/>
      <c r="H149" s="246"/>
      <c r="I149" s="28"/>
      <c r="J149" s="17"/>
      <c r="K149" s="253" t="str">
        <f t="shared" si="35"/>
        <v>Leer</v>
      </c>
      <c r="L149" s="253" t="str">
        <f t="shared" si="25"/>
        <v>Leer</v>
      </c>
      <c r="M149" s="253" t="str">
        <f t="shared" si="36"/>
        <v>Leer</v>
      </c>
      <c r="N149" s="253" t="str">
        <f>VLOOKUP(C149,{"29 - Psychiatrie (Erwachsene)","BGI";"30 - Kinder- und Jugendpsychiatrie","BGII";"31 - Psychosomatik","BGI";0,"Leer"},2,0)</f>
        <v>Leer</v>
      </c>
      <c r="O149" s="253" t="str">
        <f>VLOOKUP(C149,{"29 - Psychiatrie (Erwachsene)","BGIb";"30 - Kinder- und Jugendpsychiatrie","BGIIb";"31 - Psychosomatik","BGIb";0,"Leer"},2,0)</f>
        <v>Leer</v>
      </c>
      <c r="P149" s="253" t="str">
        <f t="shared" si="26"/>
        <v>Leer</v>
      </c>
      <c r="Q149" s="253">
        <f t="shared" si="27"/>
        <v>0</v>
      </c>
      <c r="R149" s="253">
        <f t="shared" si="28"/>
        <v>0</v>
      </c>
      <c r="S149" s="253">
        <f t="shared" si="29"/>
        <v>0</v>
      </c>
      <c r="T149" s="253">
        <f t="shared" si="30"/>
        <v>0</v>
      </c>
      <c r="U149" s="253">
        <f t="shared" si="31"/>
        <v>0</v>
      </c>
      <c r="V149" s="253">
        <f t="shared" si="32"/>
        <v>0</v>
      </c>
      <c r="W149" s="253">
        <f t="shared" si="33"/>
        <v>0</v>
      </c>
    </row>
    <row r="150" spans="2:23" ht="15" customHeight="1" x14ac:dyDescent="0.35">
      <c r="B150" s="58" t="str">
        <f t="shared" si="34"/>
        <v>!!!</v>
      </c>
      <c r="C150" s="226"/>
      <c r="D150" s="246"/>
      <c r="E150" s="248"/>
      <c r="F150" s="261"/>
      <c r="G150" s="172"/>
      <c r="H150" s="246"/>
      <c r="I150" s="28"/>
      <c r="J150" s="17"/>
      <c r="K150" s="253" t="str">
        <f t="shared" si="35"/>
        <v>Leer</v>
      </c>
      <c r="L150" s="253" t="str">
        <f t="shared" si="25"/>
        <v>Leer</v>
      </c>
      <c r="M150" s="253" t="str">
        <f t="shared" si="36"/>
        <v>Leer</v>
      </c>
      <c r="N150" s="253" t="str">
        <f>VLOOKUP(C150,{"29 - Psychiatrie (Erwachsene)","BGI";"30 - Kinder- und Jugendpsychiatrie","BGII";"31 - Psychosomatik","BGI";0,"Leer"},2,0)</f>
        <v>Leer</v>
      </c>
      <c r="O150" s="253" t="str">
        <f>VLOOKUP(C150,{"29 - Psychiatrie (Erwachsene)","BGIb";"30 - Kinder- und Jugendpsychiatrie","BGIIb";"31 - Psychosomatik","BGIb";0,"Leer"},2,0)</f>
        <v>Leer</v>
      </c>
      <c r="P150" s="253" t="str">
        <f t="shared" si="26"/>
        <v>Leer</v>
      </c>
      <c r="Q150" s="253">
        <f t="shared" si="27"/>
        <v>0</v>
      </c>
      <c r="R150" s="253">
        <f t="shared" si="28"/>
        <v>0</v>
      </c>
      <c r="S150" s="253">
        <f t="shared" si="29"/>
        <v>0</v>
      </c>
      <c r="T150" s="253">
        <f t="shared" si="30"/>
        <v>0</v>
      </c>
      <c r="U150" s="253">
        <f t="shared" si="31"/>
        <v>0</v>
      </c>
      <c r="V150" s="253">
        <f t="shared" si="32"/>
        <v>0</v>
      </c>
      <c r="W150" s="253">
        <f t="shared" si="33"/>
        <v>0</v>
      </c>
    </row>
    <row r="151" spans="2:23" ht="15" customHeight="1" x14ac:dyDescent="0.35">
      <c r="B151" s="58" t="str">
        <f t="shared" si="34"/>
        <v>!!!</v>
      </c>
      <c r="C151" s="226"/>
      <c r="D151" s="246"/>
      <c r="E151" s="248"/>
      <c r="F151" s="261"/>
      <c r="G151" s="172"/>
      <c r="H151" s="246"/>
      <c r="I151" s="28"/>
      <c r="J151" s="17"/>
      <c r="K151" s="253" t="str">
        <f t="shared" si="35"/>
        <v>Leer</v>
      </c>
      <c r="L151" s="253" t="str">
        <f t="shared" si="25"/>
        <v>Leer</v>
      </c>
      <c r="M151" s="253" t="str">
        <f t="shared" si="36"/>
        <v>Leer</v>
      </c>
      <c r="N151" s="253" t="str">
        <f>VLOOKUP(C151,{"29 - Psychiatrie (Erwachsene)","BGI";"30 - Kinder- und Jugendpsychiatrie","BGII";"31 - Psychosomatik","BGI";0,"Leer"},2,0)</f>
        <v>Leer</v>
      </c>
      <c r="O151" s="253" t="str">
        <f>VLOOKUP(C151,{"29 - Psychiatrie (Erwachsene)","BGIb";"30 - Kinder- und Jugendpsychiatrie","BGIIb";"31 - Psychosomatik","BGIb";0,"Leer"},2,0)</f>
        <v>Leer</v>
      </c>
      <c r="P151" s="253" t="str">
        <f t="shared" si="26"/>
        <v>Leer</v>
      </c>
      <c r="Q151" s="253">
        <f t="shared" si="27"/>
        <v>0</v>
      </c>
      <c r="R151" s="253">
        <f t="shared" si="28"/>
        <v>0</v>
      </c>
      <c r="S151" s="253">
        <f t="shared" si="29"/>
        <v>0</v>
      </c>
      <c r="T151" s="253">
        <f t="shared" si="30"/>
        <v>0</v>
      </c>
      <c r="U151" s="253">
        <f t="shared" si="31"/>
        <v>0</v>
      </c>
      <c r="V151" s="253">
        <f t="shared" si="32"/>
        <v>0</v>
      </c>
      <c r="W151" s="253">
        <f t="shared" si="33"/>
        <v>0</v>
      </c>
    </row>
    <row r="152" spans="2:23" ht="15" customHeight="1" x14ac:dyDescent="0.35">
      <c r="B152" s="58" t="str">
        <f t="shared" si="34"/>
        <v>!!!</v>
      </c>
      <c r="C152" s="226"/>
      <c r="D152" s="246"/>
      <c r="E152" s="248"/>
      <c r="F152" s="261"/>
      <c r="G152" s="172"/>
      <c r="H152" s="246"/>
      <c r="I152" s="28"/>
      <c r="J152" s="17"/>
      <c r="K152" s="253" t="str">
        <f t="shared" si="35"/>
        <v>Leer</v>
      </c>
      <c r="L152" s="253" t="str">
        <f t="shared" si="25"/>
        <v>Leer</v>
      </c>
      <c r="M152" s="253" t="str">
        <f t="shared" si="36"/>
        <v>Leer</v>
      </c>
      <c r="N152" s="253" t="str">
        <f>VLOOKUP(C152,{"29 - Psychiatrie (Erwachsene)","BGI";"30 - Kinder- und Jugendpsychiatrie","BGII";"31 - Psychosomatik","BGI";0,"Leer"},2,0)</f>
        <v>Leer</v>
      </c>
      <c r="O152" s="253" t="str">
        <f>VLOOKUP(C152,{"29 - Psychiatrie (Erwachsene)","BGIb";"30 - Kinder- und Jugendpsychiatrie","BGIIb";"31 - Psychosomatik","BGIb";0,"Leer"},2,0)</f>
        <v>Leer</v>
      </c>
      <c r="P152" s="253" t="str">
        <f t="shared" si="26"/>
        <v>Leer</v>
      </c>
      <c r="Q152" s="253">
        <f t="shared" si="27"/>
        <v>0</v>
      </c>
      <c r="R152" s="253">
        <f t="shared" si="28"/>
        <v>0</v>
      </c>
      <c r="S152" s="253">
        <f t="shared" si="29"/>
        <v>0</v>
      </c>
      <c r="T152" s="253">
        <f t="shared" si="30"/>
        <v>0</v>
      </c>
      <c r="U152" s="253">
        <f t="shared" si="31"/>
        <v>0</v>
      </c>
      <c r="V152" s="253">
        <f t="shared" si="32"/>
        <v>0</v>
      </c>
      <c r="W152" s="253">
        <f t="shared" si="33"/>
        <v>0</v>
      </c>
    </row>
    <row r="153" spans="2:23" ht="15" customHeight="1" x14ac:dyDescent="0.35">
      <c r="B153" s="58" t="str">
        <f t="shared" si="34"/>
        <v>!!!</v>
      </c>
      <c r="C153" s="226"/>
      <c r="D153" s="246"/>
      <c r="E153" s="248"/>
      <c r="F153" s="261"/>
      <c r="G153" s="172"/>
      <c r="H153" s="246"/>
      <c r="I153" s="28"/>
      <c r="J153" s="17"/>
      <c r="K153" s="253" t="str">
        <f t="shared" si="35"/>
        <v>Leer</v>
      </c>
      <c r="L153" s="253" t="str">
        <f t="shared" si="25"/>
        <v>Leer</v>
      </c>
      <c r="M153" s="253" t="str">
        <f t="shared" si="36"/>
        <v>Leer</v>
      </c>
      <c r="N153" s="253" t="str">
        <f>VLOOKUP(C153,{"29 - Psychiatrie (Erwachsene)","BGI";"30 - Kinder- und Jugendpsychiatrie","BGII";"31 - Psychosomatik","BGI";0,"Leer"},2,0)</f>
        <v>Leer</v>
      </c>
      <c r="O153" s="253" t="str">
        <f>VLOOKUP(C153,{"29 - Psychiatrie (Erwachsene)","BGIb";"30 - Kinder- und Jugendpsychiatrie","BGIIb";"31 - Psychosomatik","BGIb";0,"Leer"},2,0)</f>
        <v>Leer</v>
      </c>
      <c r="P153" s="253" t="str">
        <f t="shared" si="26"/>
        <v>Leer</v>
      </c>
      <c r="Q153" s="253">
        <f t="shared" si="27"/>
        <v>0</v>
      </c>
      <c r="R153" s="253">
        <f t="shared" si="28"/>
        <v>0</v>
      </c>
      <c r="S153" s="253">
        <f t="shared" si="29"/>
        <v>0</v>
      </c>
      <c r="T153" s="253">
        <f t="shared" si="30"/>
        <v>0</v>
      </c>
      <c r="U153" s="253">
        <f t="shared" si="31"/>
        <v>0</v>
      </c>
      <c r="V153" s="253">
        <f t="shared" si="32"/>
        <v>0</v>
      </c>
      <c r="W153" s="253">
        <f t="shared" si="33"/>
        <v>0</v>
      </c>
    </row>
    <row r="154" spans="2:23" ht="15" customHeight="1" x14ac:dyDescent="0.35">
      <c r="B154" s="58" t="str">
        <f t="shared" si="34"/>
        <v>!!!</v>
      </c>
      <c r="C154" s="226"/>
      <c r="D154" s="246"/>
      <c r="E154" s="248"/>
      <c r="F154" s="261"/>
      <c r="G154" s="172"/>
      <c r="H154" s="246"/>
      <c r="I154" s="28"/>
      <c r="J154" s="17"/>
      <c r="K154" s="253" t="str">
        <f t="shared" si="35"/>
        <v>Leer</v>
      </c>
      <c r="L154" s="253" t="str">
        <f t="shared" si="25"/>
        <v>Leer</v>
      </c>
      <c r="M154" s="253" t="str">
        <f t="shared" si="36"/>
        <v>Leer</v>
      </c>
      <c r="N154" s="253" t="str">
        <f>VLOOKUP(C154,{"29 - Psychiatrie (Erwachsene)","BGI";"30 - Kinder- und Jugendpsychiatrie","BGII";"31 - Psychosomatik","BGI";0,"Leer"},2,0)</f>
        <v>Leer</v>
      </c>
      <c r="O154" s="253" t="str">
        <f>VLOOKUP(C154,{"29 - Psychiatrie (Erwachsene)","BGIb";"30 - Kinder- und Jugendpsychiatrie","BGIIb";"31 - Psychosomatik","BGIb";0,"Leer"},2,0)</f>
        <v>Leer</v>
      </c>
      <c r="P154" s="253" t="str">
        <f t="shared" si="26"/>
        <v>Leer</v>
      </c>
      <c r="Q154" s="253">
        <f t="shared" si="27"/>
        <v>0</v>
      </c>
      <c r="R154" s="253">
        <f t="shared" si="28"/>
        <v>0</v>
      </c>
      <c r="S154" s="253">
        <f t="shared" si="29"/>
        <v>0</v>
      </c>
      <c r="T154" s="253">
        <f t="shared" si="30"/>
        <v>0</v>
      </c>
      <c r="U154" s="253">
        <f t="shared" si="31"/>
        <v>0</v>
      </c>
      <c r="V154" s="253">
        <f t="shared" si="32"/>
        <v>0</v>
      </c>
      <c r="W154" s="253">
        <f t="shared" si="33"/>
        <v>0</v>
      </c>
    </row>
    <row r="155" spans="2:23" ht="15" customHeight="1" x14ac:dyDescent="0.35">
      <c r="B155" s="58" t="str">
        <f t="shared" si="34"/>
        <v>!!!</v>
      </c>
      <c r="C155" s="226"/>
      <c r="D155" s="246"/>
      <c r="E155" s="248"/>
      <c r="F155" s="261"/>
      <c r="G155" s="172"/>
      <c r="H155" s="246"/>
      <c r="I155" s="28"/>
      <c r="J155" s="17"/>
      <c r="K155" s="253" t="str">
        <f t="shared" si="35"/>
        <v>Leer</v>
      </c>
      <c r="L155" s="253" t="str">
        <f t="shared" si="25"/>
        <v>Leer</v>
      </c>
      <c r="M155" s="253" t="str">
        <f t="shared" si="36"/>
        <v>Leer</v>
      </c>
      <c r="N155" s="253" t="str">
        <f>VLOOKUP(C155,{"29 - Psychiatrie (Erwachsene)","BGI";"30 - Kinder- und Jugendpsychiatrie","BGII";"31 - Psychosomatik","BGI";0,"Leer"},2,0)</f>
        <v>Leer</v>
      </c>
      <c r="O155" s="253" t="str">
        <f>VLOOKUP(C155,{"29 - Psychiatrie (Erwachsene)","BGIb";"30 - Kinder- und Jugendpsychiatrie","BGIIb";"31 - Psychosomatik","BGIb";0,"Leer"},2,0)</f>
        <v>Leer</v>
      </c>
      <c r="P155" s="253" t="str">
        <f t="shared" si="26"/>
        <v>Leer</v>
      </c>
      <c r="Q155" s="253">
        <f t="shared" si="27"/>
        <v>0</v>
      </c>
      <c r="R155" s="253">
        <f t="shared" si="28"/>
        <v>0</v>
      </c>
      <c r="S155" s="253">
        <f t="shared" si="29"/>
        <v>0</v>
      </c>
      <c r="T155" s="253">
        <f t="shared" si="30"/>
        <v>0</v>
      </c>
      <c r="U155" s="253">
        <f t="shared" si="31"/>
        <v>0</v>
      </c>
      <c r="V155" s="253">
        <f t="shared" si="32"/>
        <v>0</v>
      </c>
      <c r="W155" s="253">
        <f t="shared" si="33"/>
        <v>0</v>
      </c>
    </row>
    <row r="156" spans="2:23" ht="15" customHeight="1" x14ac:dyDescent="0.35">
      <c r="B156" s="58" t="str">
        <f t="shared" si="34"/>
        <v>!!!</v>
      </c>
      <c r="C156" s="226"/>
      <c r="D156" s="246"/>
      <c r="E156" s="248"/>
      <c r="F156" s="261"/>
      <c r="G156" s="172"/>
      <c r="H156" s="246"/>
      <c r="I156" s="28"/>
      <c r="J156" s="17"/>
      <c r="K156" s="253" t="str">
        <f t="shared" si="35"/>
        <v>Leer</v>
      </c>
      <c r="L156" s="253" t="str">
        <f t="shared" si="25"/>
        <v>Leer</v>
      </c>
      <c r="M156" s="253" t="str">
        <f t="shared" si="36"/>
        <v>Leer</v>
      </c>
      <c r="N156" s="253" t="str">
        <f>VLOOKUP(C156,{"29 - Psychiatrie (Erwachsene)","BGI";"30 - Kinder- und Jugendpsychiatrie","BGII";"31 - Psychosomatik","BGI";0,"Leer"},2,0)</f>
        <v>Leer</v>
      </c>
      <c r="O156" s="253" t="str">
        <f>VLOOKUP(C156,{"29 - Psychiatrie (Erwachsene)","BGIb";"30 - Kinder- und Jugendpsychiatrie","BGIIb";"31 - Psychosomatik","BGIb";0,"Leer"},2,0)</f>
        <v>Leer</v>
      </c>
      <c r="P156" s="253" t="str">
        <f t="shared" si="26"/>
        <v>Leer</v>
      </c>
      <c r="Q156" s="253">
        <f t="shared" si="27"/>
        <v>0</v>
      </c>
      <c r="R156" s="253">
        <f t="shared" si="28"/>
        <v>0</v>
      </c>
      <c r="S156" s="253">
        <f t="shared" si="29"/>
        <v>0</v>
      </c>
      <c r="T156" s="253">
        <f t="shared" si="30"/>
        <v>0</v>
      </c>
      <c r="U156" s="253">
        <f t="shared" si="31"/>
        <v>0</v>
      </c>
      <c r="V156" s="253">
        <f t="shared" si="32"/>
        <v>0</v>
      </c>
      <c r="W156" s="253">
        <f t="shared" si="33"/>
        <v>0</v>
      </c>
    </row>
    <row r="157" spans="2:23" ht="15" customHeight="1" x14ac:dyDescent="0.35">
      <c r="B157" s="58" t="str">
        <f t="shared" si="34"/>
        <v>!!!</v>
      </c>
      <c r="C157" s="226"/>
      <c r="D157" s="246"/>
      <c r="E157" s="248"/>
      <c r="F157" s="261"/>
      <c r="G157" s="172"/>
      <c r="H157" s="246"/>
      <c r="I157" s="28"/>
      <c r="J157" s="17"/>
      <c r="K157" s="253" t="str">
        <f t="shared" si="35"/>
        <v>Leer</v>
      </c>
      <c r="L157" s="253" t="str">
        <f t="shared" si="25"/>
        <v>Leer</v>
      </c>
      <c r="M157" s="253" t="str">
        <f t="shared" si="36"/>
        <v>Leer</v>
      </c>
      <c r="N157" s="253" t="str">
        <f>VLOOKUP(C157,{"29 - Psychiatrie (Erwachsene)","BGI";"30 - Kinder- und Jugendpsychiatrie","BGII";"31 - Psychosomatik","BGI";0,"Leer"},2,0)</f>
        <v>Leer</v>
      </c>
      <c r="O157" s="253" t="str">
        <f>VLOOKUP(C157,{"29 - Psychiatrie (Erwachsene)","BGIb";"30 - Kinder- und Jugendpsychiatrie","BGIIb";"31 - Psychosomatik","BGIb";0,"Leer"},2,0)</f>
        <v>Leer</v>
      </c>
      <c r="P157" s="253" t="str">
        <f t="shared" si="26"/>
        <v>Leer</v>
      </c>
      <c r="Q157" s="253">
        <f t="shared" si="27"/>
        <v>0</v>
      </c>
      <c r="R157" s="253">
        <f t="shared" si="28"/>
        <v>0</v>
      </c>
      <c r="S157" s="253">
        <f t="shared" si="29"/>
        <v>0</v>
      </c>
      <c r="T157" s="253">
        <f t="shared" si="30"/>
        <v>0</v>
      </c>
      <c r="U157" s="253">
        <f t="shared" si="31"/>
        <v>0</v>
      </c>
      <c r="V157" s="253">
        <f t="shared" si="32"/>
        <v>0</v>
      </c>
      <c r="W157" s="253">
        <f t="shared" si="33"/>
        <v>0</v>
      </c>
    </row>
    <row r="158" spans="2:23" ht="15" customHeight="1" x14ac:dyDescent="0.35">
      <c r="B158" s="58" t="str">
        <f t="shared" si="34"/>
        <v>!!!</v>
      </c>
      <c r="C158" s="226"/>
      <c r="D158" s="246"/>
      <c r="E158" s="248"/>
      <c r="F158" s="261"/>
      <c r="G158" s="172"/>
      <c r="H158" s="246"/>
      <c r="I158" s="28"/>
      <c r="J158" s="17"/>
      <c r="K158" s="253" t="str">
        <f t="shared" si="35"/>
        <v>Leer</v>
      </c>
      <c r="L158" s="253" t="str">
        <f t="shared" si="25"/>
        <v>Leer</v>
      </c>
      <c r="M158" s="253" t="str">
        <f t="shared" si="36"/>
        <v>Leer</v>
      </c>
      <c r="N158" s="253" t="str">
        <f>VLOOKUP(C158,{"29 - Psychiatrie (Erwachsene)","BGI";"30 - Kinder- und Jugendpsychiatrie","BGII";"31 - Psychosomatik","BGI";0,"Leer"},2,0)</f>
        <v>Leer</v>
      </c>
      <c r="O158" s="253" t="str">
        <f>VLOOKUP(C158,{"29 - Psychiatrie (Erwachsene)","BGIb";"30 - Kinder- und Jugendpsychiatrie","BGIIb";"31 - Psychosomatik","BGIb";0,"Leer"},2,0)</f>
        <v>Leer</v>
      </c>
      <c r="P158" s="253" t="str">
        <f t="shared" si="26"/>
        <v>Leer</v>
      </c>
      <c r="Q158" s="253">
        <f t="shared" si="27"/>
        <v>0</v>
      </c>
      <c r="R158" s="253">
        <f t="shared" si="28"/>
        <v>0</v>
      </c>
      <c r="S158" s="253">
        <f t="shared" si="29"/>
        <v>0</v>
      </c>
      <c r="T158" s="253">
        <f t="shared" si="30"/>
        <v>0</v>
      </c>
      <c r="U158" s="253">
        <f t="shared" si="31"/>
        <v>0</v>
      </c>
      <c r="V158" s="253">
        <f t="shared" si="32"/>
        <v>0</v>
      </c>
      <c r="W158" s="253">
        <f t="shared" si="33"/>
        <v>0</v>
      </c>
    </row>
    <row r="159" spans="2:23" ht="15" customHeight="1" x14ac:dyDescent="0.35">
      <c r="B159" s="58" t="str">
        <f t="shared" si="34"/>
        <v>!!!</v>
      </c>
      <c r="C159" s="226"/>
      <c r="D159" s="246"/>
      <c r="E159" s="248"/>
      <c r="F159" s="261"/>
      <c r="G159" s="172"/>
      <c r="H159" s="246"/>
      <c r="I159" s="28"/>
      <c r="J159" s="17"/>
      <c r="K159" s="253" t="str">
        <f t="shared" si="35"/>
        <v>Leer</v>
      </c>
      <c r="L159" s="253" t="str">
        <f t="shared" si="25"/>
        <v>Leer</v>
      </c>
      <c r="M159" s="253" t="str">
        <f t="shared" si="36"/>
        <v>Leer</v>
      </c>
      <c r="N159" s="253" t="str">
        <f>VLOOKUP(C159,{"29 - Psychiatrie (Erwachsene)","BGI";"30 - Kinder- und Jugendpsychiatrie","BGII";"31 - Psychosomatik","BGI";0,"Leer"},2,0)</f>
        <v>Leer</v>
      </c>
      <c r="O159" s="253" t="str">
        <f>VLOOKUP(C159,{"29 - Psychiatrie (Erwachsene)","BGIb";"30 - Kinder- und Jugendpsychiatrie","BGIIb";"31 - Psychosomatik","BGIb";0,"Leer"},2,0)</f>
        <v>Leer</v>
      </c>
      <c r="P159" s="253" t="str">
        <f t="shared" si="26"/>
        <v>Leer</v>
      </c>
      <c r="Q159" s="253">
        <f t="shared" si="27"/>
        <v>0</v>
      </c>
      <c r="R159" s="253">
        <f t="shared" si="28"/>
        <v>0</v>
      </c>
      <c r="S159" s="253">
        <f t="shared" si="29"/>
        <v>0</v>
      </c>
      <c r="T159" s="253">
        <f t="shared" si="30"/>
        <v>0</v>
      </c>
      <c r="U159" s="253">
        <f t="shared" si="31"/>
        <v>0</v>
      </c>
      <c r="V159" s="253">
        <f t="shared" si="32"/>
        <v>0</v>
      </c>
      <c r="W159" s="253">
        <f t="shared" si="33"/>
        <v>0</v>
      </c>
    </row>
    <row r="160" spans="2:23" x14ac:dyDescent="0.35">
      <c r="B160" s="58" t="str">
        <f t="shared" si="34"/>
        <v>!!!</v>
      </c>
      <c r="C160" s="226"/>
      <c r="D160" s="246"/>
      <c r="E160" s="248"/>
      <c r="F160" s="261"/>
      <c r="G160" s="172"/>
      <c r="H160" s="246"/>
      <c r="I160" s="28"/>
      <c r="J160" s="17"/>
      <c r="K160" s="253" t="str">
        <f t="shared" si="35"/>
        <v>Leer</v>
      </c>
      <c r="L160" s="253" t="str">
        <f t="shared" si="25"/>
        <v>Leer</v>
      </c>
      <c r="M160" s="253" t="str">
        <f t="shared" si="36"/>
        <v>Leer</v>
      </c>
      <c r="N160" s="253" t="str">
        <f>VLOOKUP(C160,{"29 - Psychiatrie (Erwachsene)","BGI";"30 - Kinder- und Jugendpsychiatrie","BGII";"31 - Psychosomatik","BGI";0,"Leer"},2,0)</f>
        <v>Leer</v>
      </c>
      <c r="O160" s="253" t="str">
        <f>VLOOKUP(C160,{"29 - Psychiatrie (Erwachsene)","BGIb";"30 - Kinder- und Jugendpsychiatrie","BGIIb";"31 - Psychosomatik","BGIb";0,"Leer"},2,0)</f>
        <v>Leer</v>
      </c>
      <c r="P160" s="253" t="str">
        <f t="shared" si="26"/>
        <v>Leer</v>
      </c>
      <c r="Q160" s="253">
        <f t="shared" si="27"/>
        <v>0</v>
      </c>
      <c r="R160" s="253">
        <f t="shared" si="28"/>
        <v>0</v>
      </c>
      <c r="S160" s="253">
        <f t="shared" si="29"/>
        <v>0</v>
      </c>
      <c r="T160" s="253">
        <f t="shared" si="30"/>
        <v>0</v>
      </c>
      <c r="U160" s="253">
        <f t="shared" si="31"/>
        <v>0</v>
      </c>
      <c r="V160" s="253">
        <f t="shared" si="32"/>
        <v>0</v>
      </c>
      <c r="W160" s="253">
        <f t="shared" si="33"/>
        <v>0</v>
      </c>
    </row>
    <row r="161" spans="2:23" x14ac:dyDescent="0.35">
      <c r="B161" s="58" t="str">
        <f t="shared" si="34"/>
        <v>!!!</v>
      </c>
      <c r="C161" s="226"/>
      <c r="D161" s="246"/>
      <c r="E161" s="248"/>
      <c r="F161" s="261"/>
      <c r="G161" s="172"/>
      <c r="H161" s="246"/>
      <c r="I161" s="28"/>
      <c r="J161" s="17"/>
      <c r="K161" s="253" t="str">
        <f t="shared" si="35"/>
        <v>Leer</v>
      </c>
      <c r="L161" s="253" t="str">
        <f t="shared" si="25"/>
        <v>Leer</v>
      </c>
      <c r="M161" s="253" t="str">
        <f t="shared" si="36"/>
        <v>Leer</v>
      </c>
      <c r="N161" s="253" t="str">
        <f>VLOOKUP(C161,{"29 - Psychiatrie (Erwachsene)","BGI";"30 - Kinder- und Jugendpsychiatrie","BGII";"31 - Psychosomatik","BGI";0,"Leer"},2,0)</f>
        <v>Leer</v>
      </c>
      <c r="O161" s="253" t="str">
        <f>VLOOKUP(C161,{"29 - Psychiatrie (Erwachsene)","BGIb";"30 - Kinder- und Jugendpsychiatrie","BGIIb";"31 - Psychosomatik","BGIb";0,"Leer"},2,0)</f>
        <v>Leer</v>
      </c>
      <c r="P161" s="253" t="str">
        <f t="shared" si="26"/>
        <v>Leer</v>
      </c>
      <c r="Q161" s="253">
        <f t="shared" si="27"/>
        <v>0</v>
      </c>
      <c r="R161" s="253">
        <f t="shared" si="28"/>
        <v>0</v>
      </c>
      <c r="S161" s="253">
        <f t="shared" si="29"/>
        <v>0</v>
      </c>
      <c r="T161" s="253">
        <f t="shared" si="30"/>
        <v>0</v>
      </c>
      <c r="U161" s="253">
        <f t="shared" si="31"/>
        <v>0</v>
      </c>
      <c r="V161" s="253">
        <f t="shared" si="32"/>
        <v>0</v>
      </c>
      <c r="W161" s="253">
        <f t="shared" si="33"/>
        <v>0</v>
      </c>
    </row>
    <row r="162" spans="2:23" x14ac:dyDescent="0.35">
      <c r="B162" s="58" t="str">
        <f t="shared" si="34"/>
        <v>!!!</v>
      </c>
      <c r="C162" s="226"/>
      <c r="D162" s="246"/>
      <c r="E162" s="248"/>
      <c r="F162" s="261"/>
      <c r="G162" s="172"/>
      <c r="H162" s="246"/>
      <c r="I162" s="28"/>
      <c r="J162" s="17"/>
      <c r="K162" s="253" t="str">
        <f t="shared" si="35"/>
        <v>Leer</v>
      </c>
      <c r="L162" s="253" t="str">
        <f t="shared" si="25"/>
        <v>Leer</v>
      </c>
      <c r="M162" s="253" t="str">
        <f t="shared" si="36"/>
        <v>Leer</v>
      </c>
      <c r="N162" s="253" t="str">
        <f>VLOOKUP(C162,{"29 - Psychiatrie (Erwachsene)","BGI";"30 - Kinder- und Jugendpsychiatrie","BGII";"31 - Psychosomatik","BGI";0,"Leer"},2,0)</f>
        <v>Leer</v>
      </c>
      <c r="O162" s="253" t="str">
        <f>VLOOKUP(C162,{"29 - Psychiatrie (Erwachsene)","BGIb";"30 - Kinder- und Jugendpsychiatrie","BGIIb";"31 - Psychosomatik","BGIb";0,"Leer"},2,0)</f>
        <v>Leer</v>
      </c>
      <c r="P162" s="253" t="str">
        <f t="shared" si="26"/>
        <v>Leer</v>
      </c>
      <c r="Q162" s="253">
        <f t="shared" si="27"/>
        <v>0</v>
      </c>
      <c r="R162" s="253">
        <f t="shared" si="28"/>
        <v>0</v>
      </c>
      <c r="S162" s="253">
        <f t="shared" si="29"/>
        <v>0</v>
      </c>
      <c r="T162" s="253">
        <f t="shared" si="30"/>
        <v>0</v>
      </c>
      <c r="U162" s="253">
        <f t="shared" si="31"/>
        <v>0</v>
      </c>
      <c r="V162" s="253">
        <f t="shared" si="32"/>
        <v>0</v>
      </c>
      <c r="W162" s="253">
        <f t="shared" si="33"/>
        <v>0</v>
      </c>
    </row>
    <row r="163" spans="2:23" x14ac:dyDescent="0.35">
      <c r="B163" s="58" t="str">
        <f t="shared" si="34"/>
        <v>!!!</v>
      </c>
      <c r="C163" s="226"/>
      <c r="D163" s="246"/>
      <c r="E163" s="248"/>
      <c r="F163" s="261"/>
      <c r="G163" s="172"/>
      <c r="H163" s="246"/>
      <c r="I163" s="28"/>
      <c r="J163" s="17"/>
      <c r="K163" s="253" t="str">
        <f t="shared" si="35"/>
        <v>Leer</v>
      </c>
      <c r="L163" s="253" t="str">
        <f t="shared" si="25"/>
        <v>Leer</v>
      </c>
      <c r="M163" s="253" t="str">
        <f t="shared" si="36"/>
        <v>Leer</v>
      </c>
      <c r="N163" s="253" t="str">
        <f>VLOOKUP(C163,{"29 - Psychiatrie (Erwachsene)","BGI";"30 - Kinder- und Jugendpsychiatrie","BGII";"31 - Psychosomatik","BGI";0,"Leer"},2,0)</f>
        <v>Leer</v>
      </c>
      <c r="O163" s="253" t="str">
        <f>VLOOKUP(C163,{"29 - Psychiatrie (Erwachsene)","BGIb";"30 - Kinder- und Jugendpsychiatrie","BGIIb";"31 - Psychosomatik","BGIb";0,"Leer"},2,0)</f>
        <v>Leer</v>
      </c>
      <c r="P163" s="253" t="str">
        <f t="shared" si="26"/>
        <v>Leer</v>
      </c>
      <c r="Q163" s="253">
        <f t="shared" si="27"/>
        <v>0</v>
      </c>
      <c r="R163" s="253">
        <f t="shared" si="28"/>
        <v>0</v>
      </c>
      <c r="S163" s="253">
        <f t="shared" si="29"/>
        <v>0</v>
      </c>
      <c r="T163" s="253">
        <f t="shared" si="30"/>
        <v>0</v>
      </c>
      <c r="U163" s="253">
        <f t="shared" si="31"/>
        <v>0</v>
      </c>
      <c r="V163" s="253">
        <f t="shared" si="32"/>
        <v>0</v>
      </c>
      <c r="W163" s="253">
        <f t="shared" si="33"/>
        <v>0</v>
      </c>
    </row>
    <row r="164" spans="2:23" x14ac:dyDescent="0.35">
      <c r="B164" s="58" t="str">
        <f t="shared" si="34"/>
        <v>!!!</v>
      </c>
      <c r="C164" s="226"/>
      <c r="D164" s="246"/>
      <c r="E164" s="248"/>
      <c r="F164" s="261"/>
      <c r="G164" s="172"/>
      <c r="H164" s="246"/>
      <c r="I164" s="28"/>
      <c r="J164" s="17"/>
      <c r="K164" s="253" t="str">
        <f t="shared" si="35"/>
        <v>Leer</v>
      </c>
      <c r="L164" s="253" t="str">
        <f t="shared" si="25"/>
        <v>Leer</v>
      </c>
      <c r="M164" s="253" t="str">
        <f t="shared" si="36"/>
        <v>Leer</v>
      </c>
      <c r="N164" s="253" t="str">
        <f>VLOOKUP(C164,{"29 - Psychiatrie (Erwachsene)","BGI";"30 - Kinder- und Jugendpsychiatrie","BGII";"31 - Psychosomatik","BGI";0,"Leer"},2,0)</f>
        <v>Leer</v>
      </c>
      <c r="O164" s="253" t="str">
        <f>VLOOKUP(C164,{"29 - Psychiatrie (Erwachsene)","BGIb";"30 - Kinder- und Jugendpsychiatrie","BGIIb";"31 - Psychosomatik","BGIb";0,"Leer"},2,0)</f>
        <v>Leer</v>
      </c>
      <c r="P164" s="253" t="str">
        <f t="shared" si="26"/>
        <v>Leer</v>
      </c>
      <c r="Q164" s="253">
        <f t="shared" si="27"/>
        <v>0</v>
      </c>
      <c r="R164" s="253">
        <f t="shared" si="28"/>
        <v>0</v>
      </c>
      <c r="S164" s="253">
        <f t="shared" si="29"/>
        <v>0</v>
      </c>
      <c r="T164" s="253">
        <f t="shared" si="30"/>
        <v>0</v>
      </c>
      <c r="U164" s="253">
        <f t="shared" si="31"/>
        <v>0</v>
      </c>
      <c r="V164" s="253">
        <f t="shared" si="32"/>
        <v>0</v>
      </c>
      <c r="W164" s="253">
        <f t="shared" si="33"/>
        <v>0</v>
      </c>
    </row>
    <row r="165" spans="2:23" x14ac:dyDescent="0.35">
      <c r="B165" s="58" t="str">
        <f t="shared" si="34"/>
        <v>!!!</v>
      </c>
      <c r="C165" s="226"/>
      <c r="D165" s="246"/>
      <c r="E165" s="248"/>
      <c r="F165" s="261"/>
      <c r="G165" s="172"/>
      <c r="H165" s="246"/>
      <c r="I165" s="28"/>
      <c r="J165" s="17"/>
      <c r="K165" s="253" t="str">
        <f t="shared" si="35"/>
        <v>Leer</v>
      </c>
      <c r="L165" s="253" t="str">
        <f t="shared" si="25"/>
        <v>Leer</v>
      </c>
      <c r="M165" s="253" t="str">
        <f t="shared" si="36"/>
        <v>Leer</v>
      </c>
      <c r="N165" s="253" t="str">
        <f>VLOOKUP(C165,{"29 - Psychiatrie (Erwachsene)","BGI";"30 - Kinder- und Jugendpsychiatrie","BGII";"31 - Psychosomatik","BGI";0,"Leer"},2,0)</f>
        <v>Leer</v>
      </c>
      <c r="O165" s="253" t="str">
        <f>VLOOKUP(C165,{"29 - Psychiatrie (Erwachsene)","BGIb";"30 - Kinder- und Jugendpsychiatrie","BGIIb";"31 - Psychosomatik","BGIb";0,"Leer"},2,0)</f>
        <v>Leer</v>
      </c>
      <c r="P165" s="253" t="str">
        <f t="shared" si="26"/>
        <v>Leer</v>
      </c>
      <c r="Q165" s="253">
        <f t="shared" si="27"/>
        <v>0</v>
      </c>
      <c r="R165" s="253">
        <f t="shared" si="28"/>
        <v>0</v>
      </c>
      <c r="S165" s="253">
        <f t="shared" si="29"/>
        <v>0</v>
      </c>
      <c r="T165" s="253">
        <f t="shared" si="30"/>
        <v>0</v>
      </c>
      <c r="U165" s="253">
        <f t="shared" si="31"/>
        <v>0</v>
      </c>
      <c r="V165" s="253">
        <f t="shared" si="32"/>
        <v>0</v>
      </c>
      <c r="W165" s="253">
        <f t="shared" si="33"/>
        <v>0</v>
      </c>
    </row>
    <row r="166" spans="2:23" x14ac:dyDescent="0.35">
      <c r="B166" s="58" t="str">
        <f t="shared" si="34"/>
        <v>!!!</v>
      </c>
      <c r="C166" s="226"/>
      <c r="D166" s="246"/>
      <c r="E166" s="248"/>
      <c r="F166" s="261"/>
      <c r="G166" s="172"/>
      <c r="H166" s="246"/>
      <c r="I166" s="28"/>
      <c r="J166" s="17"/>
      <c r="K166" s="253" t="str">
        <f t="shared" si="35"/>
        <v>Leer</v>
      </c>
      <c r="L166" s="253" t="str">
        <f t="shared" si="25"/>
        <v>Leer</v>
      </c>
      <c r="M166" s="253" t="str">
        <f t="shared" si="36"/>
        <v>Leer</v>
      </c>
      <c r="N166" s="253" t="str">
        <f>VLOOKUP(C166,{"29 - Psychiatrie (Erwachsene)","BGI";"30 - Kinder- und Jugendpsychiatrie","BGII";"31 - Psychosomatik","BGI";0,"Leer"},2,0)</f>
        <v>Leer</v>
      </c>
      <c r="O166" s="253" t="str">
        <f>VLOOKUP(C166,{"29 - Psychiatrie (Erwachsene)","BGIb";"30 - Kinder- und Jugendpsychiatrie","BGIIb";"31 - Psychosomatik","BGIb";0,"Leer"},2,0)</f>
        <v>Leer</v>
      </c>
      <c r="P166" s="253" t="str">
        <f t="shared" si="26"/>
        <v>Leer</v>
      </c>
      <c r="Q166" s="253">
        <f t="shared" si="27"/>
        <v>0</v>
      </c>
      <c r="R166" s="253">
        <f t="shared" si="28"/>
        <v>0</v>
      </c>
      <c r="S166" s="253">
        <f t="shared" si="29"/>
        <v>0</v>
      </c>
      <c r="T166" s="253">
        <f t="shared" si="30"/>
        <v>0</v>
      </c>
      <c r="U166" s="253">
        <f t="shared" si="31"/>
        <v>0</v>
      </c>
      <c r="V166" s="253">
        <f t="shared" si="32"/>
        <v>0</v>
      </c>
      <c r="W166" s="253">
        <f t="shared" si="33"/>
        <v>0</v>
      </c>
    </row>
    <row r="167" spans="2:23" x14ac:dyDescent="0.35">
      <c r="B167" s="58" t="str">
        <f t="shared" si="34"/>
        <v>!!!</v>
      </c>
      <c r="C167" s="226"/>
      <c r="D167" s="246"/>
      <c r="E167" s="248"/>
      <c r="F167" s="261"/>
      <c r="G167" s="172"/>
      <c r="H167" s="246"/>
      <c r="I167" s="28"/>
      <c r="J167" s="17"/>
      <c r="K167" s="253" t="str">
        <f t="shared" si="35"/>
        <v>Leer</v>
      </c>
      <c r="L167" s="253" t="str">
        <f t="shared" si="25"/>
        <v>Leer</v>
      </c>
      <c r="M167" s="253" t="str">
        <f t="shared" si="36"/>
        <v>Leer</v>
      </c>
      <c r="N167" s="253" t="str">
        <f>VLOOKUP(C167,{"29 - Psychiatrie (Erwachsene)","BGI";"30 - Kinder- und Jugendpsychiatrie","BGII";"31 - Psychosomatik","BGI";0,"Leer"},2,0)</f>
        <v>Leer</v>
      </c>
      <c r="O167" s="253" t="str">
        <f>VLOOKUP(C167,{"29 - Psychiatrie (Erwachsene)","BGIb";"30 - Kinder- und Jugendpsychiatrie","BGIIb";"31 - Psychosomatik","BGIb";0,"Leer"},2,0)</f>
        <v>Leer</v>
      </c>
      <c r="P167" s="253" t="str">
        <f t="shared" si="26"/>
        <v>Leer</v>
      </c>
      <c r="Q167" s="253">
        <f t="shared" si="27"/>
        <v>0</v>
      </c>
      <c r="R167" s="253">
        <f t="shared" si="28"/>
        <v>0</v>
      </c>
      <c r="S167" s="253">
        <f t="shared" si="29"/>
        <v>0</v>
      </c>
      <c r="T167" s="253">
        <f t="shared" si="30"/>
        <v>0</v>
      </c>
      <c r="U167" s="253">
        <f t="shared" si="31"/>
        <v>0</v>
      </c>
      <c r="V167" s="253">
        <f t="shared" si="32"/>
        <v>0</v>
      </c>
      <c r="W167" s="253">
        <f t="shared" si="33"/>
        <v>0</v>
      </c>
    </row>
    <row r="168" spans="2:23" x14ac:dyDescent="0.35">
      <c r="B168" s="58" t="str">
        <f t="shared" si="34"/>
        <v>!!!</v>
      </c>
      <c r="C168" s="226"/>
      <c r="D168" s="246"/>
      <c r="E168" s="248"/>
      <c r="F168" s="261"/>
      <c r="G168" s="172"/>
      <c r="H168" s="246"/>
      <c r="I168" s="28"/>
      <c r="J168" s="17"/>
      <c r="K168" s="253" t="str">
        <f t="shared" si="35"/>
        <v>Leer</v>
      </c>
      <c r="L168" s="253" t="str">
        <f t="shared" si="25"/>
        <v>Leer</v>
      </c>
      <c r="M168" s="253" t="str">
        <f t="shared" si="36"/>
        <v>Leer</v>
      </c>
      <c r="N168" s="253" t="str">
        <f>VLOOKUP(C168,{"29 - Psychiatrie (Erwachsene)","BGI";"30 - Kinder- und Jugendpsychiatrie","BGII";"31 - Psychosomatik","BGI";0,"Leer"},2,0)</f>
        <v>Leer</v>
      </c>
      <c r="O168" s="253" t="str">
        <f>VLOOKUP(C168,{"29 - Psychiatrie (Erwachsene)","BGIb";"30 - Kinder- und Jugendpsychiatrie","BGIIb";"31 - Psychosomatik","BGIb";0,"Leer"},2,0)</f>
        <v>Leer</v>
      </c>
      <c r="P168" s="253" t="str">
        <f t="shared" si="26"/>
        <v>Leer</v>
      </c>
      <c r="Q168" s="253">
        <f t="shared" si="27"/>
        <v>0</v>
      </c>
      <c r="R168" s="253">
        <f t="shared" si="28"/>
        <v>0</v>
      </c>
      <c r="S168" s="253">
        <f t="shared" si="29"/>
        <v>0</v>
      </c>
      <c r="T168" s="253">
        <f t="shared" si="30"/>
        <v>0</v>
      </c>
      <c r="U168" s="253">
        <f t="shared" si="31"/>
        <v>0</v>
      </c>
      <c r="V168" s="253">
        <f t="shared" si="32"/>
        <v>0</v>
      </c>
      <c r="W168" s="253">
        <f t="shared" si="33"/>
        <v>0</v>
      </c>
    </row>
    <row r="169" spans="2:23" x14ac:dyDescent="0.35">
      <c r="B169" s="58" t="str">
        <f t="shared" si="34"/>
        <v>!!!</v>
      </c>
      <c r="C169" s="226"/>
      <c r="D169" s="246"/>
      <c r="E169" s="248"/>
      <c r="F169" s="261"/>
      <c r="G169" s="172"/>
      <c r="H169" s="246"/>
      <c r="I169" s="28"/>
      <c r="J169" s="17"/>
      <c r="K169" s="253" t="str">
        <f t="shared" si="35"/>
        <v>Leer</v>
      </c>
      <c r="L169" s="253" t="str">
        <f t="shared" si="25"/>
        <v>Leer</v>
      </c>
      <c r="M169" s="253" t="str">
        <f t="shared" si="36"/>
        <v>Leer</v>
      </c>
      <c r="N169" s="253" t="str">
        <f>VLOOKUP(C169,{"29 - Psychiatrie (Erwachsene)","BGI";"30 - Kinder- und Jugendpsychiatrie","BGII";"31 - Psychosomatik","BGI";0,"Leer"},2,0)</f>
        <v>Leer</v>
      </c>
      <c r="O169" s="253" t="str">
        <f>VLOOKUP(C169,{"29 - Psychiatrie (Erwachsene)","BGIb";"30 - Kinder- und Jugendpsychiatrie","BGIIb";"31 - Psychosomatik","BGIb";0,"Leer"},2,0)</f>
        <v>Leer</v>
      </c>
      <c r="P169" s="253" t="str">
        <f t="shared" si="26"/>
        <v>Leer</v>
      </c>
      <c r="Q169" s="253">
        <f t="shared" si="27"/>
        <v>0</v>
      </c>
      <c r="R169" s="253">
        <f t="shared" si="28"/>
        <v>0</v>
      </c>
      <c r="S169" s="253">
        <f t="shared" si="29"/>
        <v>0</v>
      </c>
      <c r="T169" s="253">
        <f t="shared" si="30"/>
        <v>0</v>
      </c>
      <c r="U169" s="253">
        <f t="shared" si="31"/>
        <v>0</v>
      </c>
      <c r="V169" s="253">
        <f t="shared" si="32"/>
        <v>0</v>
      </c>
      <c r="W169" s="253">
        <f t="shared" si="33"/>
        <v>0</v>
      </c>
    </row>
    <row r="170" spans="2:23" x14ac:dyDescent="0.35">
      <c r="B170" s="58" t="str">
        <f t="shared" si="34"/>
        <v>!!!</v>
      </c>
      <c r="C170" s="226"/>
      <c r="D170" s="246"/>
      <c r="E170" s="248"/>
      <c r="F170" s="261"/>
      <c r="G170" s="172"/>
      <c r="H170" s="246"/>
      <c r="I170" s="28"/>
      <c r="J170" s="17"/>
      <c r="K170" s="253" t="str">
        <f t="shared" si="35"/>
        <v>Leer</v>
      </c>
      <c r="L170" s="253" t="str">
        <f t="shared" si="25"/>
        <v>Leer</v>
      </c>
      <c r="M170" s="253" t="str">
        <f t="shared" si="36"/>
        <v>Leer</v>
      </c>
      <c r="N170" s="253" t="str">
        <f>VLOOKUP(C170,{"29 - Psychiatrie (Erwachsene)","BGI";"30 - Kinder- und Jugendpsychiatrie","BGII";"31 - Psychosomatik","BGI";0,"Leer"},2,0)</f>
        <v>Leer</v>
      </c>
      <c r="O170" s="253" t="str">
        <f>VLOOKUP(C170,{"29 - Psychiatrie (Erwachsene)","BGIb";"30 - Kinder- und Jugendpsychiatrie","BGIIb";"31 - Psychosomatik","BGIb";0,"Leer"},2,0)</f>
        <v>Leer</v>
      </c>
      <c r="P170" s="253" t="str">
        <f t="shared" si="26"/>
        <v>Leer</v>
      </c>
      <c r="Q170" s="253">
        <f t="shared" si="27"/>
        <v>0</v>
      </c>
      <c r="R170" s="253">
        <f t="shared" si="28"/>
        <v>0</v>
      </c>
      <c r="S170" s="253">
        <f t="shared" si="29"/>
        <v>0</v>
      </c>
      <c r="T170" s="253">
        <f t="shared" si="30"/>
        <v>0</v>
      </c>
      <c r="U170" s="253">
        <f t="shared" si="31"/>
        <v>0</v>
      </c>
      <c r="V170" s="253">
        <f t="shared" si="32"/>
        <v>0</v>
      </c>
      <c r="W170" s="253">
        <f t="shared" si="33"/>
        <v>0</v>
      </c>
    </row>
    <row r="171" spans="2:23" x14ac:dyDescent="0.35">
      <c r="B171" s="58" t="str">
        <f t="shared" si="34"/>
        <v>!!!</v>
      </c>
      <c r="C171" s="226"/>
      <c r="D171" s="246"/>
      <c r="E171" s="248"/>
      <c r="F171" s="261"/>
      <c r="G171" s="172"/>
      <c r="H171" s="246"/>
      <c r="I171" s="28"/>
      <c r="J171" s="17"/>
      <c r="K171" s="253" t="str">
        <f t="shared" si="35"/>
        <v>Leer</v>
      </c>
      <c r="L171" s="253" t="str">
        <f t="shared" si="25"/>
        <v>Leer</v>
      </c>
      <c r="M171" s="253" t="str">
        <f t="shared" si="36"/>
        <v>Leer</v>
      </c>
      <c r="N171" s="253" t="str">
        <f>VLOOKUP(C171,{"29 - Psychiatrie (Erwachsene)","BGI";"30 - Kinder- und Jugendpsychiatrie","BGII";"31 - Psychosomatik","BGI";0,"Leer"},2,0)</f>
        <v>Leer</v>
      </c>
      <c r="O171" s="253" t="str">
        <f>VLOOKUP(C171,{"29 - Psychiatrie (Erwachsene)","BGIb";"30 - Kinder- und Jugendpsychiatrie","BGIIb";"31 - Psychosomatik","BGIb";0,"Leer"},2,0)</f>
        <v>Leer</v>
      </c>
      <c r="P171" s="253" t="str">
        <f t="shared" si="26"/>
        <v>Leer</v>
      </c>
      <c r="Q171" s="253">
        <f t="shared" si="27"/>
        <v>0</v>
      </c>
      <c r="R171" s="253">
        <f t="shared" si="28"/>
        <v>0</v>
      </c>
      <c r="S171" s="253">
        <f t="shared" si="29"/>
        <v>0</v>
      </c>
      <c r="T171" s="253">
        <f t="shared" si="30"/>
        <v>0</v>
      </c>
      <c r="U171" s="253">
        <f t="shared" si="31"/>
        <v>0</v>
      </c>
      <c r="V171" s="253">
        <f t="shared" si="32"/>
        <v>0</v>
      </c>
      <c r="W171" s="253">
        <f t="shared" si="33"/>
        <v>0</v>
      </c>
    </row>
    <row r="172" spans="2:23" x14ac:dyDescent="0.35">
      <c r="B172" s="58" t="str">
        <f t="shared" si="34"/>
        <v>!!!</v>
      </c>
      <c r="C172" s="226"/>
      <c r="D172" s="246"/>
      <c r="E172" s="248"/>
      <c r="F172" s="261"/>
      <c r="G172" s="172"/>
      <c r="H172" s="246"/>
      <c r="I172" s="28"/>
      <c r="J172" s="17"/>
      <c r="K172" s="253" t="str">
        <f t="shared" si="35"/>
        <v>Leer</v>
      </c>
      <c r="L172" s="253" t="str">
        <f t="shared" si="25"/>
        <v>Leer</v>
      </c>
      <c r="M172" s="253" t="str">
        <f t="shared" si="36"/>
        <v>Leer</v>
      </c>
      <c r="N172" s="253" t="str">
        <f>VLOOKUP(C172,{"29 - Psychiatrie (Erwachsene)","BGI";"30 - Kinder- und Jugendpsychiatrie","BGII";"31 - Psychosomatik","BGI";0,"Leer"},2,0)</f>
        <v>Leer</v>
      </c>
      <c r="O172" s="253" t="str">
        <f>VLOOKUP(C172,{"29 - Psychiatrie (Erwachsene)","BGIb";"30 - Kinder- und Jugendpsychiatrie","BGIIb";"31 - Psychosomatik","BGIb";0,"Leer"},2,0)</f>
        <v>Leer</v>
      </c>
      <c r="P172" s="253" t="str">
        <f t="shared" si="26"/>
        <v>Leer</v>
      </c>
      <c r="Q172" s="253">
        <f t="shared" si="27"/>
        <v>0</v>
      </c>
      <c r="R172" s="253">
        <f t="shared" si="28"/>
        <v>0</v>
      </c>
      <c r="S172" s="253">
        <f t="shared" si="29"/>
        <v>0</v>
      </c>
      <c r="T172" s="253">
        <f t="shared" si="30"/>
        <v>0</v>
      </c>
      <c r="U172" s="253">
        <f t="shared" si="31"/>
        <v>0</v>
      </c>
      <c r="V172" s="253">
        <f t="shared" si="32"/>
        <v>0</v>
      </c>
      <c r="W172" s="253">
        <f t="shared" si="33"/>
        <v>0</v>
      </c>
    </row>
    <row r="173" spans="2:23" x14ac:dyDescent="0.35">
      <c r="B173" s="58" t="str">
        <f t="shared" si="34"/>
        <v>!!!</v>
      </c>
      <c r="C173" s="226"/>
      <c r="D173" s="246"/>
      <c r="E173" s="248"/>
      <c r="F173" s="261"/>
      <c r="G173" s="172"/>
      <c r="H173" s="246"/>
      <c r="I173" s="28"/>
      <c r="J173" s="17"/>
      <c r="K173" s="253" t="str">
        <f t="shared" si="35"/>
        <v>Leer</v>
      </c>
      <c r="L173" s="253" t="str">
        <f t="shared" si="25"/>
        <v>Leer</v>
      </c>
      <c r="M173" s="253" t="str">
        <f t="shared" si="36"/>
        <v>Leer</v>
      </c>
      <c r="N173" s="253" t="str">
        <f>VLOOKUP(C173,{"29 - Psychiatrie (Erwachsene)","BGI";"30 - Kinder- und Jugendpsychiatrie","BGII";"31 - Psychosomatik","BGI";0,"Leer"},2,0)</f>
        <v>Leer</v>
      </c>
      <c r="O173" s="253" t="str">
        <f>VLOOKUP(C173,{"29 - Psychiatrie (Erwachsene)","BGIb";"30 - Kinder- und Jugendpsychiatrie","BGIIb";"31 - Psychosomatik","BGIb";0,"Leer"},2,0)</f>
        <v>Leer</v>
      </c>
      <c r="P173" s="253" t="str">
        <f t="shared" si="26"/>
        <v>Leer</v>
      </c>
      <c r="Q173" s="253">
        <f t="shared" si="27"/>
        <v>0</v>
      </c>
      <c r="R173" s="253">
        <f t="shared" si="28"/>
        <v>0</v>
      </c>
      <c r="S173" s="253">
        <f t="shared" si="29"/>
        <v>0</v>
      </c>
      <c r="T173" s="253">
        <f t="shared" si="30"/>
        <v>0</v>
      </c>
      <c r="U173" s="253">
        <f t="shared" si="31"/>
        <v>0</v>
      </c>
      <c r="V173" s="253">
        <f t="shared" si="32"/>
        <v>0</v>
      </c>
      <c r="W173" s="253">
        <f t="shared" si="33"/>
        <v>0</v>
      </c>
    </row>
    <row r="174" spans="2:23" x14ac:dyDescent="0.35">
      <c r="B174" s="58" t="str">
        <f t="shared" si="34"/>
        <v>!!!</v>
      </c>
      <c r="C174" s="226"/>
      <c r="D174" s="246"/>
      <c r="E174" s="248"/>
      <c r="F174" s="261"/>
      <c r="G174" s="172"/>
      <c r="H174" s="246"/>
      <c r="I174" s="28"/>
      <c r="J174" s="17"/>
      <c r="K174" s="253" t="str">
        <f t="shared" si="35"/>
        <v>Leer</v>
      </c>
      <c r="L174" s="253" t="str">
        <f t="shared" si="25"/>
        <v>Leer</v>
      </c>
      <c r="M174" s="253" t="str">
        <f t="shared" si="36"/>
        <v>Leer</v>
      </c>
      <c r="N174" s="253" t="str">
        <f>VLOOKUP(C174,{"29 - Psychiatrie (Erwachsene)","BGI";"30 - Kinder- und Jugendpsychiatrie","BGII";"31 - Psychosomatik","BGI";0,"Leer"},2,0)</f>
        <v>Leer</v>
      </c>
      <c r="O174" s="253" t="str">
        <f>VLOOKUP(C174,{"29 - Psychiatrie (Erwachsene)","BGIb";"30 - Kinder- und Jugendpsychiatrie","BGIIb";"31 - Psychosomatik","BGIb";0,"Leer"},2,0)</f>
        <v>Leer</v>
      </c>
      <c r="P174" s="253" t="str">
        <f t="shared" si="26"/>
        <v>Leer</v>
      </c>
      <c r="Q174" s="253">
        <f t="shared" si="27"/>
        <v>0</v>
      </c>
      <c r="R174" s="253">
        <f t="shared" si="28"/>
        <v>0</v>
      </c>
      <c r="S174" s="253">
        <f t="shared" si="29"/>
        <v>0</v>
      </c>
      <c r="T174" s="253">
        <f t="shared" si="30"/>
        <v>0</v>
      </c>
      <c r="U174" s="253">
        <f t="shared" si="31"/>
        <v>0</v>
      </c>
      <c r="V174" s="253">
        <f t="shared" si="32"/>
        <v>0</v>
      </c>
      <c r="W174" s="253">
        <f t="shared" si="33"/>
        <v>0</v>
      </c>
    </row>
    <row r="175" spans="2:23" x14ac:dyDescent="0.35">
      <c r="B175" s="58" t="str">
        <f t="shared" si="34"/>
        <v>!!!</v>
      </c>
      <c r="C175" s="226"/>
      <c r="D175" s="246"/>
      <c r="E175" s="248"/>
      <c r="F175" s="261"/>
      <c r="G175" s="172"/>
      <c r="H175" s="246"/>
      <c r="I175" s="28"/>
      <c r="J175" s="17"/>
      <c r="K175" s="253" t="str">
        <f t="shared" si="35"/>
        <v>Leer</v>
      </c>
      <c r="L175" s="253" t="str">
        <f t="shared" si="25"/>
        <v>Leer</v>
      </c>
      <c r="M175" s="253" t="str">
        <f t="shared" si="36"/>
        <v>Leer</v>
      </c>
      <c r="N175" s="253" t="str">
        <f>VLOOKUP(C175,{"29 - Psychiatrie (Erwachsene)","BGI";"30 - Kinder- und Jugendpsychiatrie","BGII";"31 - Psychosomatik","BGI";0,"Leer"},2,0)</f>
        <v>Leer</v>
      </c>
      <c r="O175" s="253" t="str">
        <f>VLOOKUP(C175,{"29 - Psychiatrie (Erwachsene)","BGIb";"30 - Kinder- und Jugendpsychiatrie","BGIIb";"31 - Psychosomatik","BGIb";0,"Leer"},2,0)</f>
        <v>Leer</v>
      </c>
      <c r="P175" s="253" t="str">
        <f t="shared" si="26"/>
        <v>Leer</v>
      </c>
      <c r="Q175" s="253">
        <f t="shared" si="27"/>
        <v>0</v>
      </c>
      <c r="R175" s="253">
        <f t="shared" si="28"/>
        <v>0</v>
      </c>
      <c r="S175" s="253">
        <f t="shared" si="29"/>
        <v>0</v>
      </c>
      <c r="T175" s="253">
        <f t="shared" si="30"/>
        <v>0</v>
      </c>
      <c r="U175" s="253">
        <f t="shared" si="31"/>
        <v>0</v>
      </c>
      <c r="V175" s="253">
        <f t="shared" si="32"/>
        <v>0</v>
      </c>
      <c r="W175" s="253">
        <f t="shared" si="33"/>
        <v>0</v>
      </c>
    </row>
    <row r="176" spans="2:23" x14ac:dyDescent="0.35">
      <c r="B176" s="58" t="str">
        <f t="shared" si="34"/>
        <v>!!!</v>
      </c>
      <c r="C176" s="226"/>
      <c r="D176" s="246"/>
      <c r="E176" s="248"/>
      <c r="F176" s="261"/>
      <c r="G176" s="172"/>
      <c r="H176" s="246"/>
      <c r="I176" s="28"/>
      <c r="J176" s="17"/>
      <c r="K176" s="253" t="str">
        <f t="shared" si="35"/>
        <v>Leer</v>
      </c>
      <c r="L176" s="253" t="str">
        <f t="shared" si="25"/>
        <v>Leer</v>
      </c>
      <c r="M176" s="253" t="str">
        <f t="shared" si="36"/>
        <v>Leer</v>
      </c>
      <c r="N176" s="253" t="str">
        <f>VLOOKUP(C176,{"29 - Psychiatrie (Erwachsene)","BGI";"30 - Kinder- und Jugendpsychiatrie","BGII";"31 - Psychosomatik","BGI";0,"Leer"},2,0)</f>
        <v>Leer</v>
      </c>
      <c r="O176" s="253" t="str">
        <f>VLOOKUP(C176,{"29 - Psychiatrie (Erwachsene)","BGIb";"30 - Kinder- und Jugendpsychiatrie","BGIIb";"31 - Psychosomatik","BGIb";0,"Leer"},2,0)</f>
        <v>Leer</v>
      </c>
      <c r="P176" s="253" t="str">
        <f t="shared" si="26"/>
        <v>Leer</v>
      </c>
      <c r="Q176" s="253">
        <f t="shared" si="27"/>
        <v>0</v>
      </c>
      <c r="R176" s="253">
        <f t="shared" si="28"/>
        <v>0</v>
      </c>
      <c r="S176" s="253">
        <f t="shared" si="29"/>
        <v>0</v>
      </c>
      <c r="T176" s="253">
        <f t="shared" si="30"/>
        <v>0</v>
      </c>
      <c r="U176" s="253">
        <f t="shared" si="31"/>
        <v>0</v>
      </c>
      <c r="V176" s="253">
        <f t="shared" si="32"/>
        <v>0</v>
      </c>
      <c r="W176" s="253">
        <f t="shared" si="33"/>
        <v>0</v>
      </c>
    </row>
    <row r="177" spans="2:23" x14ac:dyDescent="0.35">
      <c r="B177" s="58" t="str">
        <f t="shared" si="34"/>
        <v>!!!</v>
      </c>
      <c r="C177" s="226"/>
      <c r="D177" s="246"/>
      <c r="E177" s="248"/>
      <c r="F177" s="261"/>
      <c r="G177" s="172"/>
      <c r="H177" s="246"/>
      <c r="I177" s="28"/>
      <c r="J177" s="17"/>
      <c r="K177" s="253" t="str">
        <f t="shared" si="35"/>
        <v>Leer</v>
      </c>
      <c r="L177" s="253" t="str">
        <f t="shared" si="25"/>
        <v>Leer</v>
      </c>
      <c r="M177" s="253" t="str">
        <f t="shared" si="36"/>
        <v>Leer</v>
      </c>
      <c r="N177" s="253" t="str">
        <f>VLOOKUP(C177,{"29 - Psychiatrie (Erwachsene)","BGI";"30 - Kinder- und Jugendpsychiatrie","BGII";"31 - Psychosomatik","BGI";0,"Leer"},2,0)</f>
        <v>Leer</v>
      </c>
      <c r="O177" s="253" t="str">
        <f>VLOOKUP(C177,{"29 - Psychiatrie (Erwachsene)","BGIb";"30 - Kinder- und Jugendpsychiatrie","BGIIb";"31 - Psychosomatik","BGIb";0,"Leer"},2,0)</f>
        <v>Leer</v>
      </c>
      <c r="P177" s="253" t="str">
        <f t="shared" si="26"/>
        <v>Leer</v>
      </c>
      <c r="Q177" s="253">
        <f t="shared" si="27"/>
        <v>0</v>
      </c>
      <c r="R177" s="253">
        <f t="shared" si="28"/>
        <v>0</v>
      </c>
      <c r="S177" s="253">
        <f t="shared" si="29"/>
        <v>0</v>
      </c>
      <c r="T177" s="253">
        <f t="shared" si="30"/>
        <v>0</v>
      </c>
      <c r="U177" s="253">
        <f t="shared" si="31"/>
        <v>0</v>
      </c>
      <c r="V177" s="253">
        <f t="shared" si="32"/>
        <v>0</v>
      </c>
      <c r="W177" s="253">
        <f t="shared" si="33"/>
        <v>0</v>
      </c>
    </row>
    <row r="178" spans="2:23" x14ac:dyDescent="0.35">
      <c r="B178" s="58" t="str">
        <f t="shared" si="34"/>
        <v>!!!</v>
      </c>
      <c r="C178" s="226"/>
      <c r="D178" s="246"/>
      <c r="E178" s="248"/>
      <c r="F178" s="261"/>
      <c r="G178" s="172"/>
      <c r="H178" s="246"/>
      <c r="I178" s="28"/>
      <c r="J178" s="17"/>
      <c r="K178" s="253" t="str">
        <f t="shared" si="35"/>
        <v>Leer</v>
      </c>
      <c r="L178" s="253" t="str">
        <f t="shared" si="25"/>
        <v>Leer</v>
      </c>
      <c r="M178" s="253" t="str">
        <f t="shared" si="36"/>
        <v>Leer</v>
      </c>
      <c r="N178" s="253" t="str">
        <f>VLOOKUP(C178,{"29 - Psychiatrie (Erwachsene)","BGI";"30 - Kinder- und Jugendpsychiatrie","BGII";"31 - Psychosomatik","BGI";0,"Leer"},2,0)</f>
        <v>Leer</v>
      </c>
      <c r="O178" s="253" t="str">
        <f>VLOOKUP(C178,{"29 - Psychiatrie (Erwachsene)","BGIb";"30 - Kinder- und Jugendpsychiatrie","BGIIb";"31 - Psychosomatik","BGIb";0,"Leer"},2,0)</f>
        <v>Leer</v>
      </c>
      <c r="P178" s="253" t="str">
        <f t="shared" si="26"/>
        <v>Leer</v>
      </c>
      <c r="Q178" s="253">
        <f t="shared" si="27"/>
        <v>0</v>
      </c>
      <c r="R178" s="253">
        <f t="shared" si="28"/>
        <v>0</v>
      </c>
      <c r="S178" s="253">
        <f t="shared" si="29"/>
        <v>0</v>
      </c>
      <c r="T178" s="253">
        <f t="shared" si="30"/>
        <v>0</v>
      </c>
      <c r="U178" s="253">
        <f t="shared" si="31"/>
        <v>0</v>
      </c>
      <c r="V178" s="253">
        <f t="shared" si="32"/>
        <v>0</v>
      </c>
      <c r="W178" s="253">
        <f t="shared" si="33"/>
        <v>0</v>
      </c>
    </row>
    <row r="179" spans="2:23" x14ac:dyDescent="0.35">
      <c r="B179" s="58" t="str">
        <f t="shared" si="34"/>
        <v>!!!</v>
      </c>
      <c r="C179" s="226"/>
      <c r="D179" s="246"/>
      <c r="E179" s="248"/>
      <c r="F179" s="261"/>
      <c r="G179" s="172"/>
      <c r="H179" s="246"/>
      <c r="I179" s="28"/>
      <c r="J179" s="17"/>
      <c r="K179" s="253" t="str">
        <f t="shared" si="35"/>
        <v>Leer</v>
      </c>
      <c r="L179" s="253" t="str">
        <f t="shared" si="25"/>
        <v>Leer</v>
      </c>
      <c r="M179" s="253" t="str">
        <f t="shared" si="36"/>
        <v>Leer</v>
      </c>
      <c r="N179" s="253" t="str">
        <f>VLOOKUP(C179,{"29 - Psychiatrie (Erwachsene)","BGI";"30 - Kinder- und Jugendpsychiatrie","BGII";"31 - Psychosomatik","BGI";0,"Leer"},2,0)</f>
        <v>Leer</v>
      </c>
      <c r="O179" s="253" t="str">
        <f>VLOOKUP(C179,{"29 - Psychiatrie (Erwachsene)","BGIb";"30 - Kinder- und Jugendpsychiatrie","BGIIb";"31 - Psychosomatik","BGIb";0,"Leer"},2,0)</f>
        <v>Leer</v>
      </c>
      <c r="P179" s="253" t="str">
        <f t="shared" si="26"/>
        <v>Leer</v>
      </c>
      <c r="Q179" s="253">
        <f t="shared" si="27"/>
        <v>0</v>
      </c>
      <c r="R179" s="253">
        <f t="shared" si="28"/>
        <v>0</v>
      </c>
      <c r="S179" s="253">
        <f t="shared" si="29"/>
        <v>0</v>
      </c>
      <c r="T179" s="253">
        <f t="shared" si="30"/>
        <v>0</v>
      </c>
      <c r="U179" s="253">
        <f t="shared" si="31"/>
        <v>0</v>
      </c>
      <c r="V179" s="253">
        <f t="shared" si="32"/>
        <v>0</v>
      </c>
      <c r="W179" s="253">
        <f t="shared" si="33"/>
        <v>0</v>
      </c>
    </row>
    <row r="180" spans="2:23" x14ac:dyDescent="0.35">
      <c r="B180" s="58" t="str">
        <f t="shared" si="34"/>
        <v>!!!</v>
      </c>
      <c r="C180" s="226"/>
      <c r="D180" s="246"/>
      <c r="E180" s="248"/>
      <c r="F180" s="261"/>
      <c r="G180" s="172"/>
      <c r="H180" s="246"/>
      <c r="I180" s="28"/>
      <c r="J180" s="17"/>
      <c r="K180" s="253" t="str">
        <f t="shared" si="35"/>
        <v>Leer</v>
      </c>
      <c r="L180" s="253" t="str">
        <f t="shared" si="25"/>
        <v>Leer</v>
      </c>
      <c r="M180" s="253" t="str">
        <f t="shared" si="36"/>
        <v>Leer</v>
      </c>
      <c r="N180" s="253" t="str">
        <f>VLOOKUP(C180,{"29 - Psychiatrie (Erwachsene)","BGI";"30 - Kinder- und Jugendpsychiatrie","BGII";"31 - Psychosomatik","BGI";0,"Leer"},2,0)</f>
        <v>Leer</v>
      </c>
      <c r="O180" s="253" t="str">
        <f>VLOOKUP(C180,{"29 - Psychiatrie (Erwachsene)","BGIb";"30 - Kinder- und Jugendpsychiatrie","BGIIb";"31 - Psychosomatik","BGIb";0,"Leer"},2,0)</f>
        <v>Leer</v>
      </c>
      <c r="P180" s="253" t="str">
        <f t="shared" si="26"/>
        <v>Leer</v>
      </c>
      <c r="Q180" s="253">
        <f t="shared" si="27"/>
        <v>0</v>
      </c>
      <c r="R180" s="253">
        <f t="shared" si="28"/>
        <v>0</v>
      </c>
      <c r="S180" s="253">
        <f t="shared" si="29"/>
        <v>0</v>
      </c>
      <c r="T180" s="253">
        <f t="shared" si="30"/>
        <v>0</v>
      </c>
      <c r="U180" s="253">
        <f t="shared" si="31"/>
        <v>0</v>
      </c>
      <c r="V180" s="253">
        <f t="shared" si="32"/>
        <v>0</v>
      </c>
      <c r="W180" s="253">
        <f t="shared" si="33"/>
        <v>0</v>
      </c>
    </row>
    <row r="181" spans="2:23" x14ac:dyDescent="0.35">
      <c r="B181" s="58" t="str">
        <f t="shared" si="34"/>
        <v>!!!</v>
      </c>
      <c r="C181" s="226"/>
      <c r="D181" s="246"/>
      <c r="E181" s="248"/>
      <c r="F181" s="261"/>
      <c r="G181" s="172"/>
      <c r="H181" s="246"/>
      <c r="I181" s="28"/>
      <c r="J181" s="17"/>
      <c r="K181" s="253" t="str">
        <f t="shared" si="35"/>
        <v>Leer</v>
      </c>
      <c r="L181" s="253" t="str">
        <f t="shared" si="25"/>
        <v>Leer</v>
      </c>
      <c r="M181" s="253" t="str">
        <f t="shared" si="36"/>
        <v>Leer</v>
      </c>
      <c r="N181" s="253" t="str">
        <f>VLOOKUP(C181,{"29 - Psychiatrie (Erwachsene)","BGI";"30 - Kinder- und Jugendpsychiatrie","BGII";"31 - Psychosomatik","BGI";0,"Leer"},2,0)</f>
        <v>Leer</v>
      </c>
      <c r="O181" s="253" t="str">
        <f>VLOOKUP(C181,{"29 - Psychiatrie (Erwachsene)","BGIb";"30 - Kinder- und Jugendpsychiatrie","BGIIb";"31 - Psychosomatik","BGIb";0,"Leer"},2,0)</f>
        <v>Leer</v>
      </c>
      <c r="P181" s="253" t="str">
        <f t="shared" si="26"/>
        <v>Leer</v>
      </c>
      <c r="Q181" s="253">
        <f t="shared" si="27"/>
        <v>0</v>
      </c>
      <c r="R181" s="253">
        <f t="shared" si="28"/>
        <v>0</v>
      </c>
      <c r="S181" s="253">
        <f t="shared" si="29"/>
        <v>0</v>
      </c>
      <c r="T181" s="253">
        <f t="shared" si="30"/>
        <v>0</v>
      </c>
      <c r="U181" s="253">
        <f t="shared" si="31"/>
        <v>0</v>
      </c>
      <c r="V181" s="253">
        <f t="shared" si="32"/>
        <v>0</v>
      </c>
      <c r="W181" s="253">
        <f t="shared" si="33"/>
        <v>0</v>
      </c>
    </row>
    <row r="182" spans="2:23" x14ac:dyDescent="0.35">
      <c r="B182" s="58" t="str">
        <f t="shared" si="34"/>
        <v>!!!</v>
      </c>
      <c r="C182" s="226"/>
      <c r="D182" s="246"/>
      <c r="E182" s="248"/>
      <c r="F182" s="261"/>
      <c r="G182" s="172"/>
      <c r="H182" s="246"/>
      <c r="I182" s="28"/>
      <c r="J182" s="17"/>
      <c r="K182" s="253" t="str">
        <f t="shared" si="35"/>
        <v>Leer</v>
      </c>
      <c r="L182" s="253" t="str">
        <f t="shared" si="25"/>
        <v>Leer</v>
      </c>
      <c r="M182" s="253" t="str">
        <f t="shared" si="36"/>
        <v>Leer</v>
      </c>
      <c r="N182" s="253" t="str">
        <f>VLOOKUP(C182,{"29 - Psychiatrie (Erwachsene)","BGI";"30 - Kinder- und Jugendpsychiatrie","BGII";"31 - Psychosomatik","BGI";0,"Leer"},2,0)</f>
        <v>Leer</v>
      </c>
      <c r="O182" s="253" t="str">
        <f>VLOOKUP(C182,{"29 - Psychiatrie (Erwachsene)","BGIb";"30 - Kinder- und Jugendpsychiatrie","BGIIb";"31 - Psychosomatik","BGIb";0,"Leer"},2,0)</f>
        <v>Leer</v>
      </c>
      <c r="P182" s="253" t="str">
        <f t="shared" si="26"/>
        <v>Leer</v>
      </c>
      <c r="Q182" s="253">
        <f t="shared" si="27"/>
        <v>0</v>
      </c>
      <c r="R182" s="253">
        <f t="shared" si="28"/>
        <v>0</v>
      </c>
      <c r="S182" s="253">
        <f t="shared" si="29"/>
        <v>0</v>
      </c>
      <c r="T182" s="253">
        <f t="shared" si="30"/>
        <v>0</v>
      </c>
      <c r="U182" s="253">
        <f t="shared" si="31"/>
        <v>0</v>
      </c>
      <c r="V182" s="253">
        <f t="shared" si="32"/>
        <v>0</v>
      </c>
      <c r="W182" s="253">
        <f t="shared" si="33"/>
        <v>0</v>
      </c>
    </row>
    <row r="183" spans="2:23" x14ac:dyDescent="0.35">
      <c r="B183" s="58" t="str">
        <f t="shared" si="34"/>
        <v>!!!</v>
      </c>
      <c r="C183" s="226"/>
      <c r="D183" s="246"/>
      <c r="E183" s="248"/>
      <c r="F183" s="261"/>
      <c r="G183" s="172"/>
      <c r="H183" s="246"/>
      <c r="I183" s="28"/>
      <c r="J183" s="17"/>
      <c r="K183" s="253" t="str">
        <f t="shared" si="35"/>
        <v>Leer</v>
      </c>
      <c r="L183" s="253" t="str">
        <f t="shared" si="25"/>
        <v>Leer</v>
      </c>
      <c r="M183" s="253" t="str">
        <f t="shared" si="36"/>
        <v>Leer</v>
      </c>
      <c r="N183" s="253" t="str">
        <f>VLOOKUP(C183,{"29 - Psychiatrie (Erwachsene)","BGI";"30 - Kinder- und Jugendpsychiatrie","BGII";"31 - Psychosomatik","BGI";0,"Leer"},2,0)</f>
        <v>Leer</v>
      </c>
      <c r="O183" s="253" t="str">
        <f>VLOOKUP(C183,{"29 - Psychiatrie (Erwachsene)","BGIb";"30 - Kinder- und Jugendpsychiatrie","BGIIb";"31 - Psychosomatik","BGIb";0,"Leer"},2,0)</f>
        <v>Leer</v>
      </c>
      <c r="P183" s="253" t="str">
        <f t="shared" si="26"/>
        <v>Leer</v>
      </c>
      <c r="Q183" s="253">
        <f t="shared" si="27"/>
        <v>0</v>
      </c>
      <c r="R183" s="253">
        <f t="shared" si="28"/>
        <v>0</v>
      </c>
      <c r="S183" s="253">
        <f t="shared" si="29"/>
        <v>0</v>
      </c>
      <c r="T183" s="253">
        <f t="shared" si="30"/>
        <v>0</v>
      </c>
      <c r="U183" s="253">
        <f t="shared" si="31"/>
        <v>0</v>
      </c>
      <c r="V183" s="253">
        <f t="shared" si="32"/>
        <v>0</v>
      </c>
      <c r="W183" s="253">
        <f t="shared" si="33"/>
        <v>0</v>
      </c>
    </row>
    <row r="184" spans="2:23" x14ac:dyDescent="0.35">
      <c r="B184" s="58" t="str">
        <f t="shared" si="34"/>
        <v>!!!</v>
      </c>
      <c r="C184" s="226"/>
      <c r="D184" s="246"/>
      <c r="E184" s="248"/>
      <c r="F184" s="261"/>
      <c r="G184" s="172"/>
      <c r="H184" s="246"/>
      <c r="I184" s="28"/>
      <c r="J184" s="17"/>
      <c r="K184" s="253" t="str">
        <f t="shared" si="35"/>
        <v>Leer</v>
      </c>
      <c r="L184" s="253" t="str">
        <f t="shared" si="25"/>
        <v>Leer</v>
      </c>
      <c r="M184" s="253" t="str">
        <f t="shared" si="36"/>
        <v>Leer</v>
      </c>
      <c r="N184" s="253" t="str">
        <f>VLOOKUP(C184,{"29 - Psychiatrie (Erwachsene)","BGI";"30 - Kinder- und Jugendpsychiatrie","BGII";"31 - Psychosomatik","BGI";0,"Leer"},2,0)</f>
        <v>Leer</v>
      </c>
      <c r="O184" s="253" t="str">
        <f>VLOOKUP(C184,{"29 - Psychiatrie (Erwachsene)","BGIb";"30 - Kinder- und Jugendpsychiatrie","BGIIb";"31 - Psychosomatik","BGIb";0,"Leer"},2,0)</f>
        <v>Leer</v>
      </c>
      <c r="P184" s="253" t="str">
        <f t="shared" si="26"/>
        <v>Leer</v>
      </c>
      <c r="Q184" s="253">
        <f t="shared" si="27"/>
        <v>0</v>
      </c>
      <c r="R184" s="253">
        <f t="shared" si="28"/>
        <v>0</v>
      </c>
      <c r="S184" s="253">
        <f t="shared" si="29"/>
        <v>0</v>
      </c>
      <c r="T184" s="253">
        <f t="shared" si="30"/>
        <v>0</v>
      </c>
      <c r="U184" s="253">
        <f t="shared" si="31"/>
        <v>0</v>
      </c>
      <c r="V184" s="253">
        <f t="shared" si="32"/>
        <v>0</v>
      </c>
      <c r="W184" s="253">
        <f t="shared" si="33"/>
        <v>0</v>
      </c>
    </row>
    <row r="185" spans="2:23" x14ac:dyDescent="0.35">
      <c r="B185" s="58" t="str">
        <f t="shared" si="34"/>
        <v>!!!</v>
      </c>
      <c r="C185" s="226"/>
      <c r="D185" s="246"/>
      <c r="E185" s="248"/>
      <c r="F185" s="261"/>
      <c r="G185" s="172"/>
      <c r="H185" s="246"/>
      <c r="I185" s="28"/>
      <c r="J185" s="17"/>
      <c r="K185" s="253" t="str">
        <f t="shared" si="35"/>
        <v>Leer</v>
      </c>
      <c r="L185" s="253" t="str">
        <f t="shared" si="25"/>
        <v>Leer</v>
      </c>
      <c r="M185" s="253" t="str">
        <f t="shared" si="36"/>
        <v>Leer</v>
      </c>
      <c r="N185" s="253" t="str">
        <f>VLOOKUP(C185,{"29 - Psychiatrie (Erwachsene)","BGI";"30 - Kinder- und Jugendpsychiatrie","BGII";"31 - Psychosomatik","BGI";0,"Leer"},2,0)</f>
        <v>Leer</v>
      </c>
      <c r="O185" s="253" t="str">
        <f>VLOOKUP(C185,{"29 - Psychiatrie (Erwachsene)","BGIb";"30 - Kinder- und Jugendpsychiatrie","BGIIb";"31 - Psychosomatik","BGIb";0,"Leer"},2,0)</f>
        <v>Leer</v>
      </c>
      <c r="P185" s="253" t="str">
        <f t="shared" si="26"/>
        <v>Leer</v>
      </c>
      <c r="Q185" s="253">
        <f t="shared" si="27"/>
        <v>0</v>
      </c>
      <c r="R185" s="253">
        <f t="shared" si="28"/>
        <v>0</v>
      </c>
      <c r="S185" s="253">
        <f t="shared" si="29"/>
        <v>0</v>
      </c>
      <c r="T185" s="253">
        <f t="shared" si="30"/>
        <v>0</v>
      </c>
      <c r="U185" s="253">
        <f t="shared" si="31"/>
        <v>0</v>
      </c>
      <c r="V185" s="253">
        <f t="shared" si="32"/>
        <v>0</v>
      </c>
      <c r="W185" s="253">
        <f t="shared" si="33"/>
        <v>0</v>
      </c>
    </row>
    <row r="186" spans="2:23" x14ac:dyDescent="0.35">
      <c r="B186" s="58" t="str">
        <f t="shared" si="34"/>
        <v>!!!</v>
      </c>
      <c r="C186" s="226"/>
      <c r="D186" s="246"/>
      <c r="E186" s="248"/>
      <c r="F186" s="261"/>
      <c r="G186" s="172"/>
      <c r="H186" s="246"/>
      <c r="I186" s="28"/>
      <c r="J186" s="17"/>
      <c r="K186" s="253" t="str">
        <f t="shared" si="35"/>
        <v>Leer</v>
      </c>
      <c r="L186" s="253" t="str">
        <f t="shared" si="25"/>
        <v>Leer</v>
      </c>
      <c r="M186" s="253" t="str">
        <f t="shared" si="36"/>
        <v>Leer</v>
      </c>
      <c r="N186" s="253" t="str">
        <f>VLOOKUP(C186,{"29 - Psychiatrie (Erwachsene)","BGI";"30 - Kinder- und Jugendpsychiatrie","BGII";"31 - Psychosomatik","BGI";0,"Leer"},2,0)</f>
        <v>Leer</v>
      </c>
      <c r="O186" s="253" t="str">
        <f>VLOOKUP(C186,{"29 - Psychiatrie (Erwachsene)","BGIb";"30 - Kinder- und Jugendpsychiatrie","BGIIb";"31 - Psychosomatik","BGIb";0,"Leer"},2,0)</f>
        <v>Leer</v>
      </c>
      <c r="P186" s="253" t="str">
        <f t="shared" si="26"/>
        <v>Leer</v>
      </c>
      <c r="Q186" s="253">
        <f t="shared" si="27"/>
        <v>0</v>
      </c>
      <c r="R186" s="253">
        <f t="shared" si="28"/>
        <v>0</v>
      </c>
      <c r="S186" s="253">
        <f t="shared" si="29"/>
        <v>0</v>
      </c>
      <c r="T186" s="253">
        <f t="shared" si="30"/>
        <v>0</v>
      </c>
      <c r="U186" s="253">
        <f t="shared" si="31"/>
        <v>0</v>
      </c>
      <c r="V186" s="253">
        <f t="shared" si="32"/>
        <v>0</v>
      </c>
      <c r="W186" s="253">
        <f t="shared" si="33"/>
        <v>0</v>
      </c>
    </row>
    <row r="187" spans="2:23" x14ac:dyDescent="0.35">
      <c r="B187" s="58" t="str">
        <f t="shared" si="34"/>
        <v>!!!</v>
      </c>
      <c r="C187" s="226"/>
      <c r="D187" s="246"/>
      <c r="E187" s="248"/>
      <c r="F187" s="261"/>
      <c r="G187" s="172"/>
      <c r="H187" s="246"/>
      <c r="I187" s="28"/>
      <c r="J187" s="17"/>
      <c r="K187" s="253" t="str">
        <f t="shared" si="35"/>
        <v>Leer</v>
      </c>
      <c r="L187" s="253" t="str">
        <f t="shared" si="25"/>
        <v>Leer</v>
      </c>
      <c r="M187" s="253" t="str">
        <f t="shared" si="36"/>
        <v>Leer</v>
      </c>
      <c r="N187" s="253" t="str">
        <f>VLOOKUP(C187,{"29 - Psychiatrie (Erwachsene)","BGI";"30 - Kinder- und Jugendpsychiatrie","BGII";"31 - Psychosomatik","BGI";0,"Leer"},2,0)</f>
        <v>Leer</v>
      </c>
      <c r="O187" s="253" t="str">
        <f>VLOOKUP(C187,{"29 - Psychiatrie (Erwachsene)","BGIb";"30 - Kinder- und Jugendpsychiatrie","BGIIb";"31 - Psychosomatik","BGIb";0,"Leer"},2,0)</f>
        <v>Leer</v>
      </c>
      <c r="P187" s="253" t="str">
        <f t="shared" si="26"/>
        <v>Leer</v>
      </c>
      <c r="Q187" s="253">
        <f t="shared" si="27"/>
        <v>0</v>
      </c>
      <c r="R187" s="253">
        <f t="shared" si="28"/>
        <v>0</v>
      </c>
      <c r="S187" s="253">
        <f t="shared" si="29"/>
        <v>0</v>
      </c>
      <c r="T187" s="253">
        <f t="shared" si="30"/>
        <v>0</v>
      </c>
      <c r="U187" s="253">
        <f t="shared" si="31"/>
        <v>0</v>
      </c>
      <c r="V187" s="253">
        <f t="shared" si="32"/>
        <v>0</v>
      </c>
      <c r="W187" s="253">
        <f t="shared" si="33"/>
        <v>0</v>
      </c>
    </row>
    <row r="188" spans="2:23" x14ac:dyDescent="0.35">
      <c r="B188" s="58" t="str">
        <f t="shared" si="34"/>
        <v>!!!</v>
      </c>
      <c r="C188" s="226"/>
      <c r="D188" s="246"/>
      <c r="E188" s="248"/>
      <c r="F188" s="261"/>
      <c r="G188" s="172"/>
      <c r="H188" s="246"/>
      <c r="I188" s="28"/>
      <c r="J188" s="17"/>
      <c r="K188" s="253" t="str">
        <f t="shared" si="35"/>
        <v>Leer</v>
      </c>
      <c r="L188" s="253" t="str">
        <f t="shared" si="25"/>
        <v>Leer</v>
      </c>
      <c r="M188" s="253" t="str">
        <f t="shared" si="36"/>
        <v>Leer</v>
      </c>
      <c r="N188" s="253" t="str">
        <f>VLOOKUP(C188,{"29 - Psychiatrie (Erwachsene)","BGI";"30 - Kinder- und Jugendpsychiatrie","BGII";"31 - Psychosomatik","BGI";0,"Leer"},2,0)</f>
        <v>Leer</v>
      </c>
      <c r="O188" s="253" t="str">
        <f>VLOOKUP(C188,{"29 - Psychiatrie (Erwachsene)","BGIb";"30 - Kinder- und Jugendpsychiatrie","BGIIb";"31 - Psychosomatik","BGIb";0,"Leer"},2,0)</f>
        <v>Leer</v>
      </c>
      <c r="P188" s="253" t="str">
        <f t="shared" si="26"/>
        <v>Leer</v>
      </c>
      <c r="Q188" s="253">
        <f t="shared" si="27"/>
        <v>0</v>
      </c>
      <c r="R188" s="253">
        <f t="shared" si="28"/>
        <v>0</v>
      </c>
      <c r="S188" s="253">
        <f t="shared" si="29"/>
        <v>0</v>
      </c>
      <c r="T188" s="253">
        <f t="shared" si="30"/>
        <v>0</v>
      </c>
      <c r="U188" s="253">
        <f t="shared" si="31"/>
        <v>0</v>
      </c>
      <c r="V188" s="253">
        <f t="shared" si="32"/>
        <v>0</v>
      </c>
      <c r="W188" s="253">
        <f t="shared" si="33"/>
        <v>0</v>
      </c>
    </row>
    <row r="189" spans="2:23" x14ac:dyDescent="0.35">
      <c r="B189" s="58" t="str">
        <f t="shared" si="34"/>
        <v>!!!</v>
      </c>
      <c r="C189" s="226"/>
      <c r="D189" s="246"/>
      <c r="E189" s="248"/>
      <c r="F189" s="261"/>
      <c r="G189" s="172"/>
      <c r="H189" s="246"/>
      <c r="I189" s="28"/>
      <c r="J189" s="17"/>
      <c r="K189" s="253" t="str">
        <f t="shared" si="35"/>
        <v>Leer</v>
      </c>
      <c r="L189" s="253" t="str">
        <f t="shared" si="25"/>
        <v>Leer</v>
      </c>
      <c r="M189" s="253" t="str">
        <f t="shared" si="36"/>
        <v>Leer</v>
      </c>
      <c r="N189" s="253" t="str">
        <f>VLOOKUP(C189,{"29 - Psychiatrie (Erwachsene)","BGI";"30 - Kinder- und Jugendpsychiatrie","BGII";"31 - Psychosomatik","BGI";0,"Leer"},2,0)</f>
        <v>Leer</v>
      </c>
      <c r="O189" s="253" t="str">
        <f>VLOOKUP(C189,{"29 - Psychiatrie (Erwachsene)","BGIb";"30 - Kinder- und Jugendpsychiatrie","BGIIb";"31 - Psychosomatik","BGIb";0,"Leer"},2,0)</f>
        <v>Leer</v>
      </c>
      <c r="P189" s="253" t="str">
        <f t="shared" si="26"/>
        <v>Leer</v>
      </c>
      <c r="Q189" s="253">
        <f t="shared" si="27"/>
        <v>0</v>
      </c>
      <c r="R189" s="253">
        <f t="shared" si="28"/>
        <v>0</v>
      </c>
      <c r="S189" s="253">
        <f t="shared" si="29"/>
        <v>0</v>
      </c>
      <c r="T189" s="253">
        <f t="shared" si="30"/>
        <v>0</v>
      </c>
      <c r="U189" s="253">
        <f t="shared" si="31"/>
        <v>0</v>
      </c>
      <c r="V189" s="253">
        <f t="shared" si="32"/>
        <v>0</v>
      </c>
      <c r="W189" s="253">
        <f t="shared" si="33"/>
        <v>0</v>
      </c>
    </row>
    <row r="190" spans="2:23" x14ac:dyDescent="0.35">
      <c r="B190" s="58" t="str">
        <f t="shared" si="34"/>
        <v>!!!</v>
      </c>
      <c r="C190" s="226"/>
      <c r="D190" s="246"/>
      <c r="E190" s="248"/>
      <c r="F190" s="261"/>
      <c r="G190" s="172"/>
      <c r="H190" s="246"/>
      <c r="I190" s="28"/>
      <c r="J190" s="17"/>
      <c r="K190" s="253" t="str">
        <f t="shared" si="35"/>
        <v>Leer</v>
      </c>
      <c r="L190" s="253" t="str">
        <f t="shared" si="25"/>
        <v>Leer</v>
      </c>
      <c r="M190" s="253" t="str">
        <f t="shared" si="36"/>
        <v>Leer</v>
      </c>
      <c r="N190" s="253" t="str">
        <f>VLOOKUP(C190,{"29 - Psychiatrie (Erwachsene)","BGI";"30 - Kinder- und Jugendpsychiatrie","BGII";"31 - Psychosomatik","BGI";0,"Leer"},2,0)</f>
        <v>Leer</v>
      </c>
      <c r="O190" s="253" t="str">
        <f>VLOOKUP(C190,{"29 - Psychiatrie (Erwachsene)","BGIb";"30 - Kinder- und Jugendpsychiatrie","BGIIb";"31 - Psychosomatik","BGIb";0,"Leer"},2,0)</f>
        <v>Leer</v>
      </c>
      <c r="P190" s="253" t="str">
        <f t="shared" si="26"/>
        <v>Leer</v>
      </c>
      <c r="Q190" s="253">
        <f t="shared" si="27"/>
        <v>0</v>
      </c>
      <c r="R190" s="253">
        <f t="shared" si="28"/>
        <v>0</v>
      </c>
      <c r="S190" s="253">
        <f t="shared" si="29"/>
        <v>0</v>
      </c>
      <c r="T190" s="253">
        <f t="shared" si="30"/>
        <v>0</v>
      </c>
      <c r="U190" s="253">
        <f t="shared" si="31"/>
        <v>0</v>
      </c>
      <c r="V190" s="253">
        <f t="shared" si="32"/>
        <v>0</v>
      </c>
      <c r="W190" s="253">
        <f t="shared" si="33"/>
        <v>0</v>
      </c>
    </row>
    <row r="191" spans="2:23" x14ac:dyDescent="0.35">
      <c r="B191" s="58" t="str">
        <f t="shared" si="34"/>
        <v>!!!</v>
      </c>
      <c r="C191" s="226"/>
      <c r="D191" s="246"/>
      <c r="E191" s="248"/>
      <c r="F191" s="261"/>
      <c r="G191" s="172"/>
      <c r="H191" s="246"/>
      <c r="I191" s="28"/>
      <c r="J191" s="17"/>
      <c r="K191" s="253" t="str">
        <f t="shared" si="35"/>
        <v>Leer</v>
      </c>
      <c r="L191" s="253" t="str">
        <f t="shared" si="25"/>
        <v>Leer</v>
      </c>
      <c r="M191" s="253" t="str">
        <f t="shared" si="36"/>
        <v>Leer</v>
      </c>
      <c r="N191" s="253" t="str">
        <f>VLOOKUP(C191,{"29 - Psychiatrie (Erwachsene)","BGI";"30 - Kinder- und Jugendpsychiatrie","BGII";"31 - Psychosomatik","BGI";0,"Leer"},2,0)</f>
        <v>Leer</v>
      </c>
      <c r="O191" s="253" t="str">
        <f>VLOOKUP(C191,{"29 - Psychiatrie (Erwachsene)","BGIb";"30 - Kinder- und Jugendpsychiatrie","BGIIb";"31 - Psychosomatik","BGIb";0,"Leer"},2,0)</f>
        <v>Leer</v>
      </c>
      <c r="P191" s="253" t="str">
        <f t="shared" si="26"/>
        <v>Leer</v>
      </c>
      <c r="Q191" s="253">
        <f t="shared" si="27"/>
        <v>0</v>
      </c>
      <c r="R191" s="253">
        <f t="shared" si="28"/>
        <v>0</v>
      </c>
      <c r="S191" s="253">
        <f t="shared" si="29"/>
        <v>0</v>
      </c>
      <c r="T191" s="253">
        <f t="shared" si="30"/>
        <v>0</v>
      </c>
      <c r="U191" s="253">
        <f t="shared" si="31"/>
        <v>0</v>
      </c>
      <c r="V191" s="253">
        <f t="shared" si="32"/>
        <v>0</v>
      </c>
      <c r="W191" s="253">
        <f t="shared" si="33"/>
        <v>0</v>
      </c>
    </row>
    <row r="192" spans="2:23" x14ac:dyDescent="0.35">
      <c r="B192" s="58" t="str">
        <f t="shared" si="34"/>
        <v>!!!</v>
      </c>
      <c r="C192" s="226"/>
      <c r="D192" s="246"/>
      <c r="E192" s="248"/>
      <c r="F192" s="261"/>
      <c r="G192" s="172"/>
      <c r="H192" s="246"/>
      <c r="I192" s="28"/>
      <c r="J192" s="17"/>
      <c r="K192" s="253" t="str">
        <f t="shared" si="35"/>
        <v>Leer</v>
      </c>
      <c r="L192" s="253" t="str">
        <f t="shared" si="25"/>
        <v>Leer</v>
      </c>
      <c r="M192" s="253" t="str">
        <f t="shared" si="36"/>
        <v>Leer</v>
      </c>
      <c r="N192" s="253" t="str">
        <f>VLOOKUP(C192,{"29 - Psychiatrie (Erwachsene)","BGI";"30 - Kinder- und Jugendpsychiatrie","BGII";"31 - Psychosomatik","BGI";0,"Leer"},2,0)</f>
        <v>Leer</v>
      </c>
      <c r="O192" s="253" t="str">
        <f>VLOOKUP(C192,{"29 - Psychiatrie (Erwachsene)","BGIb";"30 - Kinder- und Jugendpsychiatrie","BGIIb";"31 - Psychosomatik","BGIb";0,"Leer"},2,0)</f>
        <v>Leer</v>
      </c>
      <c r="P192" s="253" t="str">
        <f t="shared" si="26"/>
        <v>Leer</v>
      </c>
      <c r="Q192" s="253">
        <f t="shared" si="27"/>
        <v>0</v>
      </c>
      <c r="R192" s="253">
        <f t="shared" si="28"/>
        <v>0</v>
      </c>
      <c r="S192" s="253">
        <f t="shared" si="29"/>
        <v>0</v>
      </c>
      <c r="T192" s="253">
        <f t="shared" si="30"/>
        <v>0</v>
      </c>
      <c r="U192" s="253">
        <f t="shared" si="31"/>
        <v>0</v>
      </c>
      <c r="V192" s="253">
        <f t="shared" si="32"/>
        <v>0</v>
      </c>
      <c r="W192" s="253">
        <f t="shared" si="33"/>
        <v>0</v>
      </c>
    </row>
    <row r="193" spans="2:23" x14ac:dyDescent="0.35">
      <c r="B193" s="58" t="str">
        <f t="shared" si="34"/>
        <v>!!!</v>
      </c>
      <c r="C193" s="226"/>
      <c r="D193" s="246"/>
      <c r="E193" s="248"/>
      <c r="F193" s="261"/>
      <c r="G193" s="172"/>
      <c r="H193" s="246"/>
      <c r="I193" s="28"/>
      <c r="J193" s="17"/>
      <c r="K193" s="253" t="str">
        <f t="shared" si="35"/>
        <v>Leer</v>
      </c>
      <c r="L193" s="253" t="str">
        <f t="shared" si="25"/>
        <v>Leer</v>
      </c>
      <c r="M193" s="253" t="str">
        <f t="shared" si="36"/>
        <v>Leer</v>
      </c>
      <c r="N193" s="253" t="str">
        <f>VLOOKUP(C193,{"29 - Psychiatrie (Erwachsene)","BGI";"30 - Kinder- und Jugendpsychiatrie","BGII";"31 - Psychosomatik","BGI";0,"Leer"},2,0)</f>
        <v>Leer</v>
      </c>
      <c r="O193" s="253" t="str">
        <f>VLOOKUP(C193,{"29 - Psychiatrie (Erwachsene)","BGIb";"30 - Kinder- und Jugendpsychiatrie","BGIIb";"31 - Psychosomatik","BGIb";0,"Leer"},2,0)</f>
        <v>Leer</v>
      </c>
      <c r="P193" s="253" t="str">
        <f t="shared" si="26"/>
        <v>Leer</v>
      </c>
      <c r="Q193" s="253">
        <f t="shared" si="27"/>
        <v>0</v>
      </c>
      <c r="R193" s="253">
        <f t="shared" si="28"/>
        <v>0</v>
      </c>
      <c r="S193" s="253">
        <f t="shared" si="29"/>
        <v>0</v>
      </c>
      <c r="T193" s="253">
        <f t="shared" si="30"/>
        <v>0</v>
      </c>
      <c r="U193" s="253">
        <f t="shared" si="31"/>
        <v>0</v>
      </c>
      <c r="V193" s="253">
        <f t="shared" si="32"/>
        <v>0</v>
      </c>
      <c r="W193" s="253">
        <f t="shared" si="33"/>
        <v>0</v>
      </c>
    </row>
    <row r="194" spans="2:23" x14ac:dyDescent="0.35">
      <c r="B194" s="58" t="str">
        <f t="shared" si="34"/>
        <v>!!!</v>
      </c>
      <c r="C194" s="226"/>
      <c r="D194" s="246"/>
      <c r="E194" s="248"/>
      <c r="F194" s="261"/>
      <c r="G194" s="172"/>
      <c r="H194" s="246"/>
      <c r="I194" s="28"/>
      <c r="J194" s="17"/>
      <c r="K194" s="253" t="str">
        <f t="shared" si="35"/>
        <v>Leer</v>
      </c>
      <c r="L194" s="253" t="str">
        <f t="shared" si="25"/>
        <v>Leer</v>
      </c>
      <c r="M194" s="253" t="str">
        <f t="shared" si="36"/>
        <v>Leer</v>
      </c>
      <c r="N194" s="253" t="str">
        <f>VLOOKUP(C194,{"29 - Psychiatrie (Erwachsene)","BGI";"30 - Kinder- und Jugendpsychiatrie","BGII";"31 - Psychosomatik","BGI";0,"Leer"},2,0)</f>
        <v>Leer</v>
      </c>
      <c r="O194" s="253" t="str">
        <f>VLOOKUP(C194,{"29 - Psychiatrie (Erwachsene)","BGIb";"30 - Kinder- und Jugendpsychiatrie","BGIIb";"31 - Psychosomatik","BGIb";0,"Leer"},2,0)</f>
        <v>Leer</v>
      </c>
      <c r="P194" s="253" t="str">
        <f t="shared" si="26"/>
        <v>Leer</v>
      </c>
      <c r="Q194" s="253">
        <f t="shared" si="27"/>
        <v>0</v>
      </c>
      <c r="R194" s="253">
        <f t="shared" si="28"/>
        <v>0</v>
      </c>
      <c r="S194" s="253">
        <f t="shared" si="29"/>
        <v>0</v>
      </c>
      <c r="T194" s="253">
        <f t="shared" si="30"/>
        <v>0</v>
      </c>
      <c r="U194" s="253">
        <f t="shared" si="31"/>
        <v>0</v>
      </c>
      <c r="V194" s="253">
        <f t="shared" si="32"/>
        <v>0</v>
      </c>
      <c r="W194" s="253">
        <f t="shared" si="33"/>
        <v>0</v>
      </c>
    </row>
    <row r="195" spans="2:23" x14ac:dyDescent="0.35">
      <c r="B195" s="58" t="str">
        <f t="shared" si="34"/>
        <v>!!!</v>
      </c>
      <c r="C195" s="226"/>
      <c r="D195" s="246"/>
      <c r="E195" s="248"/>
      <c r="F195" s="261"/>
      <c r="G195" s="172"/>
      <c r="H195" s="246"/>
      <c r="I195" s="28"/>
      <c r="J195" s="17"/>
      <c r="K195" s="253" t="str">
        <f t="shared" si="35"/>
        <v>Leer</v>
      </c>
      <c r="L195" s="253" t="str">
        <f t="shared" si="25"/>
        <v>Leer</v>
      </c>
      <c r="M195" s="253" t="str">
        <f t="shared" si="36"/>
        <v>Leer</v>
      </c>
      <c r="N195" s="253" t="str">
        <f>VLOOKUP(C195,{"29 - Psychiatrie (Erwachsene)","BGI";"30 - Kinder- und Jugendpsychiatrie","BGII";"31 - Psychosomatik","BGI";0,"Leer"},2,0)</f>
        <v>Leer</v>
      </c>
      <c r="O195" s="253" t="str">
        <f>VLOOKUP(C195,{"29 - Psychiatrie (Erwachsene)","BGIb";"30 - Kinder- und Jugendpsychiatrie","BGIIb";"31 - Psychosomatik","BGIb";0,"Leer"},2,0)</f>
        <v>Leer</v>
      </c>
      <c r="P195" s="253" t="str">
        <f t="shared" si="26"/>
        <v>Leer</v>
      </c>
      <c r="Q195" s="253">
        <f t="shared" si="27"/>
        <v>0</v>
      </c>
      <c r="R195" s="253">
        <f t="shared" si="28"/>
        <v>0</v>
      </c>
      <c r="S195" s="253">
        <f t="shared" si="29"/>
        <v>0</v>
      </c>
      <c r="T195" s="253">
        <f t="shared" si="30"/>
        <v>0</v>
      </c>
      <c r="U195" s="253">
        <f t="shared" si="31"/>
        <v>0</v>
      </c>
      <c r="V195" s="253">
        <f t="shared" si="32"/>
        <v>0</v>
      </c>
      <c r="W195" s="253">
        <f t="shared" si="33"/>
        <v>0</v>
      </c>
    </row>
    <row r="196" spans="2:23" x14ac:dyDescent="0.35">
      <c r="B196" s="58" t="str">
        <f t="shared" si="34"/>
        <v>!!!</v>
      </c>
      <c r="C196" s="226"/>
      <c r="D196" s="246"/>
      <c r="E196" s="248"/>
      <c r="F196" s="261"/>
      <c r="G196" s="172"/>
      <c r="H196" s="246"/>
      <c r="I196" s="28"/>
      <c r="J196" s="17"/>
      <c r="K196" s="253" t="str">
        <f t="shared" si="35"/>
        <v>Leer</v>
      </c>
      <c r="L196" s="253" t="str">
        <f t="shared" si="25"/>
        <v>Leer</v>
      </c>
      <c r="M196" s="253" t="str">
        <f t="shared" si="36"/>
        <v>Leer</v>
      </c>
      <c r="N196" s="253" t="str">
        <f>VLOOKUP(C196,{"29 - Psychiatrie (Erwachsene)","BGI";"30 - Kinder- und Jugendpsychiatrie","BGII";"31 - Psychosomatik","BGI";0,"Leer"},2,0)</f>
        <v>Leer</v>
      </c>
      <c r="O196" s="253" t="str">
        <f>VLOOKUP(C196,{"29 - Psychiatrie (Erwachsene)","BGIb";"30 - Kinder- und Jugendpsychiatrie","BGIIb";"31 - Psychosomatik","BGIb";0,"Leer"},2,0)</f>
        <v>Leer</v>
      </c>
      <c r="P196" s="253" t="str">
        <f t="shared" si="26"/>
        <v>Leer</v>
      </c>
      <c r="Q196" s="253">
        <f t="shared" si="27"/>
        <v>0</v>
      </c>
      <c r="R196" s="253">
        <f t="shared" si="28"/>
        <v>0</v>
      </c>
      <c r="S196" s="253">
        <f t="shared" si="29"/>
        <v>0</v>
      </c>
      <c r="T196" s="253">
        <f t="shared" si="30"/>
        <v>0</v>
      </c>
      <c r="U196" s="253">
        <f t="shared" si="31"/>
        <v>0</v>
      </c>
      <c r="V196" s="253">
        <f t="shared" si="32"/>
        <v>0</v>
      </c>
      <c r="W196" s="253">
        <f t="shared" si="33"/>
        <v>0</v>
      </c>
    </row>
    <row r="197" spans="2:23" x14ac:dyDescent="0.35">
      <c r="B197" s="58" t="str">
        <f t="shared" si="34"/>
        <v>!!!</v>
      </c>
      <c r="C197" s="226"/>
      <c r="D197" s="246"/>
      <c r="E197" s="248"/>
      <c r="F197" s="261"/>
      <c r="G197" s="172"/>
      <c r="H197" s="246"/>
      <c r="I197" s="28"/>
      <c r="J197" s="17"/>
      <c r="K197" s="253" t="str">
        <f t="shared" si="35"/>
        <v>Leer</v>
      </c>
      <c r="L197" s="253" t="str">
        <f t="shared" si="25"/>
        <v>Leer</v>
      </c>
      <c r="M197" s="253" t="str">
        <f t="shared" si="36"/>
        <v>Leer</v>
      </c>
      <c r="N197" s="253" t="str">
        <f>VLOOKUP(C197,{"29 - Psychiatrie (Erwachsene)","BGI";"30 - Kinder- und Jugendpsychiatrie","BGII";"31 - Psychosomatik","BGI";0,"Leer"},2,0)</f>
        <v>Leer</v>
      </c>
      <c r="O197" s="253" t="str">
        <f>VLOOKUP(C197,{"29 - Psychiatrie (Erwachsene)","BGIb";"30 - Kinder- und Jugendpsychiatrie","BGIIb";"31 - Psychosomatik","BGIb";0,"Leer"},2,0)</f>
        <v>Leer</v>
      </c>
      <c r="P197" s="253" t="str">
        <f t="shared" si="26"/>
        <v>Leer</v>
      </c>
      <c r="Q197" s="253">
        <f t="shared" si="27"/>
        <v>0</v>
      </c>
      <c r="R197" s="253">
        <f t="shared" si="28"/>
        <v>0</v>
      </c>
      <c r="S197" s="253">
        <f t="shared" si="29"/>
        <v>0</v>
      </c>
      <c r="T197" s="253">
        <f t="shared" si="30"/>
        <v>0</v>
      </c>
      <c r="U197" s="253">
        <f t="shared" si="31"/>
        <v>0</v>
      </c>
      <c r="V197" s="253">
        <f t="shared" si="32"/>
        <v>0</v>
      </c>
      <c r="W197" s="253">
        <f t="shared" si="33"/>
        <v>0</v>
      </c>
    </row>
    <row r="198" spans="2:23" x14ac:dyDescent="0.35">
      <c r="B198" s="58" t="str">
        <f t="shared" si="34"/>
        <v>!!!</v>
      </c>
      <c r="C198" s="226"/>
      <c r="D198" s="246"/>
      <c r="E198" s="248"/>
      <c r="F198" s="261"/>
      <c r="G198" s="172"/>
      <c r="H198" s="246"/>
      <c r="I198" s="28"/>
      <c r="J198" s="17"/>
      <c r="K198" s="253" t="str">
        <f t="shared" si="35"/>
        <v>Leer</v>
      </c>
      <c r="L198" s="253" t="str">
        <f t="shared" si="25"/>
        <v>Leer</v>
      </c>
      <c r="M198" s="253" t="str">
        <f t="shared" si="36"/>
        <v>Leer</v>
      </c>
      <c r="N198" s="253" t="str">
        <f>VLOOKUP(C198,{"29 - Psychiatrie (Erwachsene)","BGI";"30 - Kinder- und Jugendpsychiatrie","BGII";"31 - Psychosomatik","BGI";0,"Leer"},2,0)</f>
        <v>Leer</v>
      </c>
      <c r="O198" s="253" t="str">
        <f>VLOOKUP(C198,{"29 - Psychiatrie (Erwachsene)","BGIb";"30 - Kinder- und Jugendpsychiatrie","BGIIb";"31 - Psychosomatik","BGIb";0,"Leer"},2,0)</f>
        <v>Leer</v>
      </c>
      <c r="P198" s="253" t="str">
        <f t="shared" si="26"/>
        <v>Leer</v>
      </c>
      <c r="Q198" s="253">
        <f t="shared" si="27"/>
        <v>0</v>
      </c>
      <c r="R198" s="253">
        <f t="shared" si="28"/>
        <v>0</v>
      </c>
      <c r="S198" s="253">
        <f t="shared" si="29"/>
        <v>0</v>
      </c>
      <c r="T198" s="253">
        <f t="shared" si="30"/>
        <v>0</v>
      </c>
      <c r="U198" s="253">
        <f t="shared" si="31"/>
        <v>0</v>
      </c>
      <c r="V198" s="253">
        <f t="shared" si="32"/>
        <v>0</v>
      </c>
      <c r="W198" s="253">
        <f t="shared" si="33"/>
        <v>0</v>
      </c>
    </row>
    <row r="199" spans="2:23" x14ac:dyDescent="0.35">
      <c r="B199" s="58" t="str">
        <f t="shared" si="34"/>
        <v>!!!</v>
      </c>
      <c r="C199" s="226"/>
      <c r="D199" s="246"/>
      <c r="E199" s="248"/>
      <c r="F199" s="261"/>
      <c r="G199" s="172"/>
      <c r="H199" s="246"/>
      <c r="I199" s="28"/>
      <c r="J199" s="17"/>
      <c r="K199" s="253" t="str">
        <f t="shared" si="35"/>
        <v>Leer</v>
      </c>
      <c r="L199" s="253" t="str">
        <f t="shared" si="25"/>
        <v>Leer</v>
      </c>
      <c r="M199" s="253" t="str">
        <f t="shared" si="36"/>
        <v>Leer</v>
      </c>
      <c r="N199" s="253" t="str">
        <f>VLOOKUP(C199,{"29 - Psychiatrie (Erwachsene)","BGI";"30 - Kinder- und Jugendpsychiatrie","BGII";"31 - Psychosomatik","BGI";0,"Leer"},2,0)</f>
        <v>Leer</v>
      </c>
      <c r="O199" s="253" t="str">
        <f>VLOOKUP(C199,{"29 - Psychiatrie (Erwachsene)","BGIb";"30 - Kinder- und Jugendpsychiatrie","BGIIb";"31 - Psychosomatik","BGIb";0,"Leer"},2,0)</f>
        <v>Leer</v>
      </c>
      <c r="P199" s="253" t="str">
        <f t="shared" si="26"/>
        <v>Leer</v>
      </c>
      <c r="Q199" s="253">
        <f t="shared" si="27"/>
        <v>0</v>
      </c>
      <c r="R199" s="253">
        <f t="shared" si="28"/>
        <v>0</v>
      </c>
      <c r="S199" s="253">
        <f t="shared" si="29"/>
        <v>0</v>
      </c>
      <c r="T199" s="253">
        <f t="shared" si="30"/>
        <v>0</v>
      </c>
      <c r="U199" s="253">
        <f t="shared" si="31"/>
        <v>0</v>
      </c>
      <c r="V199" s="253">
        <f t="shared" si="32"/>
        <v>0</v>
      </c>
      <c r="W199" s="253">
        <f t="shared" si="33"/>
        <v>0</v>
      </c>
    </row>
    <row r="200" spans="2:23" x14ac:dyDescent="0.35">
      <c r="B200" s="58" t="str">
        <f t="shared" si="34"/>
        <v>!!!</v>
      </c>
      <c r="C200" s="226"/>
      <c r="D200" s="246"/>
      <c r="E200" s="248"/>
      <c r="F200" s="261"/>
      <c r="G200" s="172"/>
      <c r="H200" s="246"/>
      <c r="I200" s="28"/>
      <c r="J200" s="17"/>
      <c r="K200" s="253" t="str">
        <f t="shared" si="35"/>
        <v>Leer</v>
      </c>
      <c r="L200" s="253" t="str">
        <f t="shared" si="25"/>
        <v>Leer</v>
      </c>
      <c r="M200" s="253" t="str">
        <f t="shared" si="36"/>
        <v>Leer</v>
      </c>
      <c r="N200" s="253" t="str">
        <f>VLOOKUP(C200,{"29 - Psychiatrie (Erwachsene)","BGI";"30 - Kinder- und Jugendpsychiatrie","BGII";"31 - Psychosomatik","BGI";0,"Leer"},2,0)</f>
        <v>Leer</v>
      </c>
      <c r="O200" s="253" t="str">
        <f>VLOOKUP(C200,{"29 - Psychiatrie (Erwachsene)","BGIb";"30 - Kinder- und Jugendpsychiatrie","BGIIb";"31 - Psychosomatik","BGIb";0,"Leer"},2,0)</f>
        <v>Leer</v>
      </c>
      <c r="P200" s="253" t="str">
        <f t="shared" si="26"/>
        <v>Leer</v>
      </c>
      <c r="Q200" s="253">
        <f t="shared" si="27"/>
        <v>0</v>
      </c>
      <c r="R200" s="253">
        <f t="shared" si="28"/>
        <v>0</v>
      </c>
      <c r="S200" s="253">
        <f t="shared" si="29"/>
        <v>0</v>
      </c>
      <c r="T200" s="253">
        <f t="shared" si="30"/>
        <v>0</v>
      </c>
      <c r="U200" s="253">
        <f t="shared" si="31"/>
        <v>0</v>
      </c>
      <c r="V200" s="253">
        <f t="shared" si="32"/>
        <v>0</v>
      </c>
      <c r="W200" s="253">
        <f t="shared" si="33"/>
        <v>0</v>
      </c>
    </row>
    <row r="201" spans="2:23" x14ac:dyDescent="0.35">
      <c r="B201" s="58" t="str">
        <f t="shared" si="34"/>
        <v>!!!</v>
      </c>
      <c r="C201" s="226"/>
      <c r="D201" s="246"/>
      <c r="E201" s="248"/>
      <c r="F201" s="261"/>
      <c r="G201" s="172"/>
      <c r="H201" s="246"/>
      <c r="I201" s="28"/>
      <c r="J201" s="17"/>
      <c r="K201" s="253" t="str">
        <f t="shared" si="35"/>
        <v>Leer</v>
      </c>
      <c r="L201" s="253" t="str">
        <f t="shared" si="25"/>
        <v>Leer</v>
      </c>
      <c r="M201" s="253" t="str">
        <f t="shared" si="36"/>
        <v>Leer</v>
      </c>
      <c r="N201" s="253" t="str">
        <f>VLOOKUP(C201,{"29 - Psychiatrie (Erwachsene)","BGI";"30 - Kinder- und Jugendpsychiatrie","BGII";"31 - Psychosomatik","BGI";0,"Leer"},2,0)</f>
        <v>Leer</v>
      </c>
      <c r="O201" s="253" t="str">
        <f>VLOOKUP(C201,{"29 - Psychiatrie (Erwachsene)","BGIb";"30 - Kinder- und Jugendpsychiatrie","BGIIb";"31 - Psychosomatik","BGIb";0,"Leer"},2,0)</f>
        <v>Leer</v>
      </c>
      <c r="P201" s="253" t="str">
        <f t="shared" si="26"/>
        <v>Leer</v>
      </c>
      <c r="Q201" s="253">
        <f t="shared" si="27"/>
        <v>0</v>
      </c>
      <c r="R201" s="253">
        <f t="shared" si="28"/>
        <v>0</v>
      </c>
      <c r="S201" s="253">
        <f t="shared" si="29"/>
        <v>0</v>
      </c>
      <c r="T201" s="253">
        <f t="shared" si="30"/>
        <v>0</v>
      </c>
      <c r="U201" s="253">
        <f t="shared" si="31"/>
        <v>0</v>
      </c>
      <c r="V201" s="253">
        <f t="shared" si="32"/>
        <v>0</v>
      </c>
      <c r="W201" s="253">
        <f t="shared" si="33"/>
        <v>0</v>
      </c>
    </row>
    <row r="202" spans="2:23" x14ac:dyDescent="0.35">
      <c r="B202" s="58" t="str">
        <f t="shared" si="34"/>
        <v>!!!</v>
      </c>
      <c r="C202" s="226"/>
      <c r="D202" s="246"/>
      <c r="E202" s="248"/>
      <c r="F202" s="261"/>
      <c r="G202" s="172"/>
      <c r="H202" s="246"/>
      <c r="I202" s="28"/>
      <c r="J202" s="17"/>
      <c r="K202" s="253" t="str">
        <f t="shared" si="35"/>
        <v>Leer</v>
      </c>
      <c r="L202" s="253" t="str">
        <f t="shared" si="25"/>
        <v>Leer</v>
      </c>
      <c r="M202" s="253" t="str">
        <f t="shared" si="36"/>
        <v>Leer</v>
      </c>
      <c r="N202" s="253" t="str">
        <f>VLOOKUP(C202,{"29 - Psychiatrie (Erwachsene)","BGI";"30 - Kinder- und Jugendpsychiatrie","BGII";"31 - Psychosomatik","BGI";0,"Leer"},2,0)</f>
        <v>Leer</v>
      </c>
      <c r="O202" s="253" t="str">
        <f>VLOOKUP(C202,{"29 - Psychiatrie (Erwachsene)","BGIb";"30 - Kinder- und Jugendpsychiatrie","BGIIb";"31 - Psychosomatik","BGIb";0,"Leer"},2,0)</f>
        <v>Leer</v>
      </c>
      <c r="P202" s="253" t="str">
        <f t="shared" si="26"/>
        <v>Leer</v>
      </c>
      <c r="Q202" s="253">
        <f t="shared" si="27"/>
        <v>0</v>
      </c>
      <c r="R202" s="253">
        <f t="shared" si="28"/>
        <v>0</v>
      </c>
      <c r="S202" s="253">
        <f t="shared" si="29"/>
        <v>0</v>
      </c>
      <c r="T202" s="253">
        <f t="shared" si="30"/>
        <v>0</v>
      </c>
      <c r="U202" s="253">
        <f t="shared" si="31"/>
        <v>0</v>
      </c>
      <c r="V202" s="253">
        <f t="shared" si="32"/>
        <v>0</v>
      </c>
      <c r="W202" s="253">
        <f t="shared" si="33"/>
        <v>0</v>
      </c>
    </row>
    <row r="203" spans="2:23" x14ac:dyDescent="0.35">
      <c r="B203" s="58" t="str">
        <f t="shared" si="34"/>
        <v>!!!</v>
      </c>
      <c r="C203" s="226"/>
      <c r="D203" s="246"/>
      <c r="E203" s="248"/>
      <c r="F203" s="261"/>
      <c r="G203" s="172"/>
      <c r="H203" s="246"/>
      <c r="I203" s="28"/>
      <c r="J203" s="17"/>
      <c r="K203" s="253" t="str">
        <f t="shared" si="35"/>
        <v>Leer</v>
      </c>
      <c r="L203" s="253" t="str">
        <f t="shared" si="25"/>
        <v>Leer</v>
      </c>
      <c r="M203" s="253" t="str">
        <f t="shared" si="36"/>
        <v>Leer</v>
      </c>
      <c r="N203" s="253" t="str">
        <f>VLOOKUP(C203,{"29 - Psychiatrie (Erwachsene)","BGI";"30 - Kinder- und Jugendpsychiatrie","BGII";"31 - Psychosomatik","BGI";0,"Leer"},2,0)</f>
        <v>Leer</v>
      </c>
      <c r="O203" s="253" t="str">
        <f>VLOOKUP(C203,{"29 - Psychiatrie (Erwachsene)","BGIb";"30 - Kinder- und Jugendpsychiatrie","BGIIb";"31 - Psychosomatik","BGIb";0,"Leer"},2,0)</f>
        <v>Leer</v>
      </c>
      <c r="P203" s="253" t="str">
        <f t="shared" si="26"/>
        <v>Leer</v>
      </c>
      <c r="Q203" s="253">
        <f t="shared" si="27"/>
        <v>0</v>
      </c>
      <c r="R203" s="253">
        <f t="shared" si="28"/>
        <v>0</v>
      </c>
      <c r="S203" s="253">
        <f t="shared" si="29"/>
        <v>0</v>
      </c>
      <c r="T203" s="253">
        <f t="shared" si="30"/>
        <v>0</v>
      </c>
      <c r="U203" s="253">
        <f t="shared" si="31"/>
        <v>0</v>
      </c>
      <c r="V203" s="253">
        <f t="shared" si="32"/>
        <v>0</v>
      </c>
      <c r="W203" s="253">
        <f t="shared" si="33"/>
        <v>0</v>
      </c>
    </row>
    <row r="204" spans="2:23" x14ac:dyDescent="0.35">
      <c r="B204" s="58" t="str">
        <f t="shared" si="34"/>
        <v>!!!</v>
      </c>
      <c r="C204" s="226"/>
      <c r="D204" s="246"/>
      <c r="E204" s="248"/>
      <c r="F204" s="261"/>
      <c r="G204" s="172"/>
      <c r="H204" s="246"/>
      <c r="I204" s="28"/>
      <c r="J204" s="17"/>
      <c r="K204" s="253" t="str">
        <f t="shared" si="35"/>
        <v>Leer</v>
      </c>
      <c r="L204" s="253" t="str">
        <f t="shared" si="25"/>
        <v>Leer</v>
      </c>
      <c r="M204" s="253" t="str">
        <f t="shared" si="36"/>
        <v>Leer</v>
      </c>
      <c r="N204" s="253" t="str">
        <f>VLOOKUP(C204,{"29 - Psychiatrie (Erwachsene)","BGI";"30 - Kinder- und Jugendpsychiatrie","BGII";"31 - Psychosomatik","BGI";0,"Leer"},2,0)</f>
        <v>Leer</v>
      </c>
      <c r="O204" s="253" t="str">
        <f>VLOOKUP(C204,{"29 - Psychiatrie (Erwachsene)","BGIb";"30 - Kinder- und Jugendpsychiatrie","BGIIb";"31 - Psychosomatik","BGIb";0,"Leer"},2,0)</f>
        <v>Leer</v>
      </c>
      <c r="P204" s="253" t="str">
        <f t="shared" si="26"/>
        <v>Leer</v>
      </c>
      <c r="Q204" s="253">
        <f t="shared" si="27"/>
        <v>0</v>
      </c>
      <c r="R204" s="253">
        <f t="shared" si="28"/>
        <v>0</v>
      </c>
      <c r="S204" s="253">
        <f t="shared" si="29"/>
        <v>0</v>
      </c>
      <c r="T204" s="253">
        <f t="shared" si="30"/>
        <v>0</v>
      </c>
      <c r="U204" s="253">
        <f t="shared" si="31"/>
        <v>0</v>
      </c>
      <c r="V204" s="253">
        <f t="shared" si="32"/>
        <v>0</v>
      </c>
      <c r="W204" s="253">
        <f t="shared" si="33"/>
        <v>0</v>
      </c>
    </row>
    <row r="205" spans="2:23" x14ac:dyDescent="0.35">
      <c r="B205" s="58" t="str">
        <f t="shared" si="34"/>
        <v>!!!</v>
      </c>
      <c r="C205" s="226"/>
      <c r="D205" s="246"/>
      <c r="E205" s="248"/>
      <c r="F205" s="261"/>
      <c r="G205" s="172"/>
      <c r="H205" s="246"/>
      <c r="I205" s="28"/>
      <c r="J205" s="17"/>
      <c r="K205" s="253" t="str">
        <f t="shared" si="35"/>
        <v>Leer</v>
      </c>
      <c r="L205" s="253" t="str">
        <f t="shared" si="25"/>
        <v>Leer</v>
      </c>
      <c r="M205" s="253" t="str">
        <f t="shared" si="36"/>
        <v>Leer</v>
      </c>
      <c r="N205" s="253" t="str">
        <f>VLOOKUP(C205,{"29 - Psychiatrie (Erwachsene)","BGI";"30 - Kinder- und Jugendpsychiatrie","BGII";"31 - Psychosomatik","BGI";0,"Leer"},2,0)</f>
        <v>Leer</v>
      </c>
      <c r="O205" s="253" t="str">
        <f>VLOOKUP(C205,{"29 - Psychiatrie (Erwachsene)","BGIb";"30 - Kinder- und Jugendpsychiatrie","BGIIb";"31 - Psychosomatik","BGIb";0,"Leer"},2,0)</f>
        <v>Leer</v>
      </c>
      <c r="P205" s="253" t="str">
        <f t="shared" si="26"/>
        <v>Leer</v>
      </c>
      <c r="Q205" s="253">
        <f t="shared" si="27"/>
        <v>0</v>
      </c>
      <c r="R205" s="253">
        <f t="shared" si="28"/>
        <v>0</v>
      </c>
      <c r="S205" s="253">
        <f t="shared" si="29"/>
        <v>0</v>
      </c>
      <c r="T205" s="253">
        <f t="shared" si="30"/>
        <v>0</v>
      </c>
      <c r="U205" s="253">
        <f t="shared" si="31"/>
        <v>0</v>
      </c>
      <c r="V205" s="253">
        <f t="shared" si="32"/>
        <v>0</v>
      </c>
      <c r="W205" s="253">
        <f t="shared" si="33"/>
        <v>0</v>
      </c>
    </row>
    <row r="206" spans="2:23" x14ac:dyDescent="0.35">
      <c r="B206" s="58" t="str">
        <f t="shared" si="34"/>
        <v>!!!</v>
      </c>
      <c r="C206" s="226"/>
      <c r="D206" s="246"/>
      <c r="E206" s="248"/>
      <c r="F206" s="261"/>
      <c r="G206" s="172"/>
      <c r="H206" s="246"/>
      <c r="I206" s="28"/>
      <c r="J206" s="17"/>
      <c r="K206" s="253" t="str">
        <f t="shared" si="35"/>
        <v>Leer</v>
      </c>
      <c r="L206" s="253" t="str">
        <f t="shared" si="25"/>
        <v>Leer</v>
      </c>
      <c r="M206" s="253" t="str">
        <f t="shared" si="36"/>
        <v>Leer</v>
      </c>
      <c r="N206" s="253" t="str">
        <f>VLOOKUP(C206,{"29 - Psychiatrie (Erwachsene)","BGI";"30 - Kinder- und Jugendpsychiatrie","BGII";"31 - Psychosomatik","BGI";0,"Leer"},2,0)</f>
        <v>Leer</v>
      </c>
      <c r="O206" s="253" t="str">
        <f>VLOOKUP(C206,{"29 - Psychiatrie (Erwachsene)","BGIb";"30 - Kinder- und Jugendpsychiatrie","BGIIb";"31 - Psychosomatik","BGIb";0,"Leer"},2,0)</f>
        <v>Leer</v>
      </c>
      <c r="P206" s="253" t="str">
        <f t="shared" si="26"/>
        <v>Leer</v>
      </c>
      <c r="Q206" s="253">
        <f t="shared" si="27"/>
        <v>0</v>
      </c>
      <c r="R206" s="253">
        <f t="shared" si="28"/>
        <v>0</v>
      </c>
      <c r="S206" s="253">
        <f t="shared" si="29"/>
        <v>0</v>
      </c>
      <c r="T206" s="253">
        <f t="shared" si="30"/>
        <v>0</v>
      </c>
      <c r="U206" s="253">
        <f t="shared" si="31"/>
        <v>0</v>
      </c>
      <c r="V206" s="253">
        <f t="shared" si="32"/>
        <v>0</v>
      </c>
      <c r="W206" s="253">
        <f t="shared" si="33"/>
        <v>0</v>
      </c>
    </row>
    <row r="207" spans="2:23" x14ac:dyDescent="0.35">
      <c r="B207" s="58" t="str">
        <f t="shared" si="34"/>
        <v>!!!</v>
      </c>
      <c r="C207" s="226"/>
      <c r="D207" s="246"/>
      <c r="E207" s="248"/>
      <c r="F207" s="261"/>
      <c r="G207" s="172"/>
      <c r="H207" s="246"/>
      <c r="I207" s="28"/>
      <c r="J207" s="17"/>
      <c r="K207" s="253" t="str">
        <f t="shared" si="35"/>
        <v>Leer</v>
      </c>
      <c r="L207" s="253" t="str">
        <f t="shared" si="25"/>
        <v>Leer</v>
      </c>
      <c r="M207" s="253" t="str">
        <f t="shared" si="36"/>
        <v>Leer</v>
      </c>
      <c r="N207" s="253" t="str">
        <f>VLOOKUP(C207,{"29 - Psychiatrie (Erwachsene)","BGI";"30 - Kinder- und Jugendpsychiatrie","BGII";"31 - Psychosomatik","BGI";0,"Leer"},2,0)</f>
        <v>Leer</v>
      </c>
      <c r="O207" s="253" t="str">
        <f>VLOOKUP(C207,{"29 - Psychiatrie (Erwachsene)","BGIb";"30 - Kinder- und Jugendpsychiatrie","BGIIb";"31 - Psychosomatik","BGIb";0,"Leer"},2,0)</f>
        <v>Leer</v>
      </c>
      <c r="P207" s="253" t="str">
        <f t="shared" si="26"/>
        <v>Leer</v>
      </c>
      <c r="Q207" s="253">
        <f t="shared" si="27"/>
        <v>0</v>
      </c>
      <c r="R207" s="253">
        <f t="shared" si="28"/>
        <v>0</v>
      </c>
      <c r="S207" s="253">
        <f t="shared" si="29"/>
        <v>0</v>
      </c>
      <c r="T207" s="253">
        <f t="shared" si="30"/>
        <v>0</v>
      </c>
      <c r="U207" s="253">
        <f t="shared" si="31"/>
        <v>0</v>
      </c>
      <c r="V207" s="253">
        <f t="shared" si="32"/>
        <v>0</v>
      </c>
      <c r="W207" s="253">
        <f t="shared" si="33"/>
        <v>0</v>
      </c>
    </row>
    <row r="208" spans="2:23" x14ac:dyDescent="0.35">
      <c r="B208" s="58" t="str">
        <f t="shared" si="34"/>
        <v>!!!</v>
      </c>
      <c r="C208" s="226"/>
      <c r="D208" s="246"/>
      <c r="E208" s="248"/>
      <c r="F208" s="261"/>
      <c r="G208" s="172"/>
      <c r="H208" s="246"/>
      <c r="I208" s="28"/>
      <c r="J208" s="17"/>
      <c r="K208" s="253" t="str">
        <f t="shared" si="35"/>
        <v>Leer</v>
      </c>
      <c r="L208" s="253" t="str">
        <f t="shared" ref="L208:L271" si="37">IF(C208&lt;&gt;"","TND","Leer")</f>
        <v>Leer</v>
      </c>
      <c r="M208" s="253" t="str">
        <f t="shared" si="36"/>
        <v>Leer</v>
      </c>
      <c r="N208" s="253" t="str">
        <f>VLOOKUP(C208,{"29 - Psychiatrie (Erwachsene)","BGI";"30 - Kinder- und Jugendpsychiatrie","BGII";"31 - Psychosomatik","BGI";0,"Leer"},2,0)</f>
        <v>Leer</v>
      </c>
      <c r="O208" s="253" t="str">
        <f>VLOOKUP(C208,{"29 - Psychiatrie (Erwachsene)","BGIb";"30 - Kinder- und Jugendpsychiatrie","BGIIb";"31 - Psychosomatik","BGIb";0,"Leer"},2,0)</f>
        <v>Leer</v>
      </c>
      <c r="P208" s="253" t="str">
        <f t="shared" ref="P208:P271" si="38">IF(E208="Anrechnung Fachkräfte Nicht-PPP-RL Berufsgruppen in VKS",O208,N208)</f>
        <v>Leer</v>
      </c>
      <c r="Q208" s="253">
        <f t="shared" ref="Q208:Q271" si="39">IF(LEN(B208)&gt;0,0,1)</f>
        <v>0</v>
      </c>
      <c r="R208" s="253">
        <f t="shared" ref="R208:R271" si="40">IF(C208&lt;&gt;"",1,0)</f>
        <v>0</v>
      </c>
      <c r="S208" s="253">
        <f t="shared" ref="S208:S271" si="41">IF(LEN(D208)&gt;0,1,0)</f>
        <v>0</v>
      </c>
      <c r="T208" s="253">
        <f t="shared" ref="T208:T271" si="42">IF(LEN(E208)&gt;0,1,0)</f>
        <v>0</v>
      </c>
      <c r="U208" s="253">
        <f t="shared" ref="U208:U271" si="43">IF(LEN(F208)&gt;0,1,0)</f>
        <v>0</v>
      </c>
      <c r="V208" s="253">
        <f t="shared" ref="V208:V271" si="44">IF(LEN(G208)&gt;0,1,0)</f>
        <v>0</v>
      </c>
      <c r="W208" s="253">
        <f t="shared" ref="W208:W271" si="45">IF(LEN(H208)&gt;0,1,0)</f>
        <v>0</v>
      </c>
    </row>
    <row r="209" spans="2:23" x14ac:dyDescent="0.35">
      <c r="B209" s="58" t="str">
        <f t="shared" ref="B209:B272" si="46">IF(SUM(R209:W209)&lt;6,"!!!","")</f>
        <v>!!!</v>
      </c>
      <c r="C209" s="226"/>
      <c r="D209" s="246"/>
      <c r="E209" s="248"/>
      <c r="F209" s="261"/>
      <c r="G209" s="172"/>
      <c r="H209" s="246"/>
      <c r="I209" s="28"/>
      <c r="J209" s="17"/>
      <c r="K209" s="253" t="str">
        <f t="shared" ref="K209:K272" si="47">IF(C208&lt;&gt;"","Einrichtungen","Leer")</f>
        <v>Leer</v>
      </c>
      <c r="L209" s="253" t="str">
        <f t="shared" si="37"/>
        <v>Leer</v>
      </c>
      <c r="M209" s="253" t="str">
        <f t="shared" ref="M209:M272" si="48">IF($C209&lt;&gt;"","Anrechnungstatbestand","Leer")</f>
        <v>Leer</v>
      </c>
      <c r="N209" s="253" t="str">
        <f>VLOOKUP(C209,{"29 - Psychiatrie (Erwachsene)","BGI";"30 - Kinder- und Jugendpsychiatrie","BGII";"31 - Psychosomatik","BGI";0,"Leer"},2,0)</f>
        <v>Leer</v>
      </c>
      <c r="O209" s="253" t="str">
        <f>VLOOKUP(C209,{"29 - Psychiatrie (Erwachsene)","BGIb";"30 - Kinder- und Jugendpsychiatrie","BGIIb";"31 - Psychosomatik","BGIb";0,"Leer"},2,0)</f>
        <v>Leer</v>
      </c>
      <c r="P209" s="253" t="str">
        <f t="shared" si="38"/>
        <v>Leer</v>
      </c>
      <c r="Q209" s="253">
        <f t="shared" si="39"/>
        <v>0</v>
      </c>
      <c r="R209" s="253">
        <f t="shared" si="40"/>
        <v>0</v>
      </c>
      <c r="S209" s="253">
        <f t="shared" si="41"/>
        <v>0</v>
      </c>
      <c r="T209" s="253">
        <f t="shared" si="42"/>
        <v>0</v>
      </c>
      <c r="U209" s="253">
        <f t="shared" si="43"/>
        <v>0</v>
      </c>
      <c r="V209" s="253">
        <f t="shared" si="44"/>
        <v>0</v>
      </c>
      <c r="W209" s="253">
        <f t="shared" si="45"/>
        <v>0</v>
      </c>
    </row>
    <row r="210" spans="2:23" x14ac:dyDescent="0.35">
      <c r="B210" s="58" t="str">
        <f t="shared" si="46"/>
        <v>!!!</v>
      </c>
      <c r="C210" s="226"/>
      <c r="D210" s="246"/>
      <c r="E210" s="248"/>
      <c r="F210" s="261"/>
      <c r="G210" s="172"/>
      <c r="H210" s="246"/>
      <c r="I210" s="28"/>
      <c r="J210" s="17"/>
      <c r="K210" s="253" t="str">
        <f t="shared" si="47"/>
        <v>Leer</v>
      </c>
      <c r="L210" s="253" t="str">
        <f t="shared" si="37"/>
        <v>Leer</v>
      </c>
      <c r="M210" s="253" t="str">
        <f t="shared" si="48"/>
        <v>Leer</v>
      </c>
      <c r="N210" s="253" t="str">
        <f>VLOOKUP(C210,{"29 - Psychiatrie (Erwachsene)","BGI";"30 - Kinder- und Jugendpsychiatrie","BGII";"31 - Psychosomatik","BGI";0,"Leer"},2,0)</f>
        <v>Leer</v>
      </c>
      <c r="O210" s="253" t="str">
        <f>VLOOKUP(C210,{"29 - Psychiatrie (Erwachsene)","BGIb";"30 - Kinder- und Jugendpsychiatrie","BGIIb";"31 - Psychosomatik","BGIb";0,"Leer"},2,0)</f>
        <v>Leer</v>
      </c>
      <c r="P210" s="253" t="str">
        <f t="shared" si="38"/>
        <v>Leer</v>
      </c>
      <c r="Q210" s="253">
        <f t="shared" si="39"/>
        <v>0</v>
      </c>
      <c r="R210" s="253">
        <f t="shared" si="40"/>
        <v>0</v>
      </c>
      <c r="S210" s="253">
        <f t="shared" si="41"/>
        <v>0</v>
      </c>
      <c r="T210" s="253">
        <f t="shared" si="42"/>
        <v>0</v>
      </c>
      <c r="U210" s="253">
        <f t="shared" si="43"/>
        <v>0</v>
      </c>
      <c r="V210" s="253">
        <f t="shared" si="44"/>
        <v>0</v>
      </c>
      <c r="W210" s="253">
        <f t="shared" si="45"/>
        <v>0</v>
      </c>
    </row>
    <row r="211" spans="2:23" x14ac:dyDescent="0.35">
      <c r="B211" s="58" t="str">
        <f t="shared" si="46"/>
        <v>!!!</v>
      </c>
      <c r="C211" s="226"/>
      <c r="D211" s="246"/>
      <c r="E211" s="248"/>
      <c r="F211" s="261"/>
      <c r="G211" s="172"/>
      <c r="H211" s="246"/>
      <c r="I211" s="28"/>
      <c r="J211" s="17"/>
      <c r="K211" s="253" t="str">
        <f t="shared" si="47"/>
        <v>Leer</v>
      </c>
      <c r="L211" s="253" t="str">
        <f t="shared" si="37"/>
        <v>Leer</v>
      </c>
      <c r="M211" s="253" t="str">
        <f t="shared" si="48"/>
        <v>Leer</v>
      </c>
      <c r="N211" s="253" t="str">
        <f>VLOOKUP(C211,{"29 - Psychiatrie (Erwachsene)","BGI";"30 - Kinder- und Jugendpsychiatrie","BGII";"31 - Psychosomatik","BGI";0,"Leer"},2,0)</f>
        <v>Leer</v>
      </c>
      <c r="O211" s="253" t="str">
        <f>VLOOKUP(C211,{"29 - Psychiatrie (Erwachsene)","BGIb";"30 - Kinder- und Jugendpsychiatrie","BGIIb";"31 - Psychosomatik","BGIb";0,"Leer"},2,0)</f>
        <v>Leer</v>
      </c>
      <c r="P211" s="253" t="str">
        <f t="shared" si="38"/>
        <v>Leer</v>
      </c>
      <c r="Q211" s="253">
        <f t="shared" si="39"/>
        <v>0</v>
      </c>
      <c r="R211" s="253">
        <f t="shared" si="40"/>
        <v>0</v>
      </c>
      <c r="S211" s="253">
        <f t="shared" si="41"/>
        <v>0</v>
      </c>
      <c r="T211" s="253">
        <f t="shared" si="42"/>
        <v>0</v>
      </c>
      <c r="U211" s="253">
        <f t="shared" si="43"/>
        <v>0</v>
      </c>
      <c r="V211" s="253">
        <f t="shared" si="44"/>
        <v>0</v>
      </c>
      <c r="W211" s="253">
        <f t="shared" si="45"/>
        <v>0</v>
      </c>
    </row>
    <row r="212" spans="2:23" x14ac:dyDescent="0.35">
      <c r="B212" s="58" t="str">
        <f t="shared" si="46"/>
        <v>!!!</v>
      </c>
      <c r="C212" s="226"/>
      <c r="D212" s="246"/>
      <c r="E212" s="248"/>
      <c r="F212" s="261"/>
      <c r="G212" s="172"/>
      <c r="H212" s="246"/>
      <c r="I212" s="28"/>
      <c r="J212" s="17"/>
      <c r="K212" s="253" t="str">
        <f t="shared" si="47"/>
        <v>Leer</v>
      </c>
      <c r="L212" s="253" t="str">
        <f t="shared" si="37"/>
        <v>Leer</v>
      </c>
      <c r="M212" s="253" t="str">
        <f t="shared" si="48"/>
        <v>Leer</v>
      </c>
      <c r="N212" s="253" t="str">
        <f>VLOOKUP(C212,{"29 - Psychiatrie (Erwachsene)","BGI";"30 - Kinder- und Jugendpsychiatrie","BGII";"31 - Psychosomatik","BGI";0,"Leer"},2,0)</f>
        <v>Leer</v>
      </c>
      <c r="O212" s="253" t="str">
        <f>VLOOKUP(C212,{"29 - Psychiatrie (Erwachsene)","BGIb";"30 - Kinder- und Jugendpsychiatrie","BGIIb";"31 - Psychosomatik","BGIb";0,"Leer"},2,0)</f>
        <v>Leer</v>
      </c>
      <c r="P212" s="253" t="str">
        <f t="shared" si="38"/>
        <v>Leer</v>
      </c>
      <c r="Q212" s="253">
        <f t="shared" si="39"/>
        <v>0</v>
      </c>
      <c r="R212" s="253">
        <f t="shared" si="40"/>
        <v>0</v>
      </c>
      <c r="S212" s="253">
        <f t="shared" si="41"/>
        <v>0</v>
      </c>
      <c r="T212" s="253">
        <f t="shared" si="42"/>
        <v>0</v>
      </c>
      <c r="U212" s="253">
        <f t="shared" si="43"/>
        <v>0</v>
      </c>
      <c r="V212" s="253">
        <f t="shared" si="44"/>
        <v>0</v>
      </c>
      <c r="W212" s="253">
        <f t="shared" si="45"/>
        <v>0</v>
      </c>
    </row>
    <row r="213" spans="2:23" x14ac:dyDescent="0.35">
      <c r="B213" s="58" t="str">
        <f t="shared" si="46"/>
        <v>!!!</v>
      </c>
      <c r="C213" s="226"/>
      <c r="D213" s="246"/>
      <c r="E213" s="248"/>
      <c r="F213" s="261"/>
      <c r="G213" s="172"/>
      <c r="H213" s="246"/>
      <c r="I213" s="28"/>
      <c r="J213" s="17"/>
      <c r="K213" s="253" t="str">
        <f t="shared" si="47"/>
        <v>Leer</v>
      </c>
      <c r="L213" s="253" t="str">
        <f t="shared" si="37"/>
        <v>Leer</v>
      </c>
      <c r="M213" s="253" t="str">
        <f t="shared" si="48"/>
        <v>Leer</v>
      </c>
      <c r="N213" s="253" t="str">
        <f>VLOOKUP(C213,{"29 - Psychiatrie (Erwachsene)","BGI";"30 - Kinder- und Jugendpsychiatrie","BGII";"31 - Psychosomatik","BGI";0,"Leer"},2,0)</f>
        <v>Leer</v>
      </c>
      <c r="O213" s="253" t="str">
        <f>VLOOKUP(C213,{"29 - Psychiatrie (Erwachsene)","BGIb";"30 - Kinder- und Jugendpsychiatrie","BGIIb";"31 - Psychosomatik","BGIb";0,"Leer"},2,0)</f>
        <v>Leer</v>
      </c>
      <c r="P213" s="253" t="str">
        <f t="shared" si="38"/>
        <v>Leer</v>
      </c>
      <c r="Q213" s="253">
        <f t="shared" si="39"/>
        <v>0</v>
      </c>
      <c r="R213" s="253">
        <f t="shared" si="40"/>
        <v>0</v>
      </c>
      <c r="S213" s="253">
        <f t="shared" si="41"/>
        <v>0</v>
      </c>
      <c r="T213" s="253">
        <f t="shared" si="42"/>
        <v>0</v>
      </c>
      <c r="U213" s="253">
        <f t="shared" si="43"/>
        <v>0</v>
      </c>
      <c r="V213" s="253">
        <f t="shared" si="44"/>
        <v>0</v>
      </c>
      <c r="W213" s="253">
        <f t="shared" si="45"/>
        <v>0</v>
      </c>
    </row>
    <row r="214" spans="2:23" x14ac:dyDescent="0.35">
      <c r="B214" s="58" t="str">
        <f t="shared" si="46"/>
        <v>!!!</v>
      </c>
      <c r="C214" s="226"/>
      <c r="D214" s="246"/>
      <c r="E214" s="248"/>
      <c r="F214" s="261"/>
      <c r="G214" s="172"/>
      <c r="H214" s="246"/>
      <c r="I214" s="28"/>
      <c r="J214" s="17"/>
      <c r="K214" s="253" t="str">
        <f t="shared" si="47"/>
        <v>Leer</v>
      </c>
      <c r="L214" s="253" t="str">
        <f t="shared" si="37"/>
        <v>Leer</v>
      </c>
      <c r="M214" s="253" t="str">
        <f t="shared" si="48"/>
        <v>Leer</v>
      </c>
      <c r="N214" s="253" t="str">
        <f>VLOOKUP(C214,{"29 - Psychiatrie (Erwachsene)","BGI";"30 - Kinder- und Jugendpsychiatrie","BGII";"31 - Psychosomatik","BGI";0,"Leer"},2,0)</f>
        <v>Leer</v>
      </c>
      <c r="O214" s="253" t="str">
        <f>VLOOKUP(C214,{"29 - Psychiatrie (Erwachsene)","BGIb";"30 - Kinder- und Jugendpsychiatrie","BGIIb";"31 - Psychosomatik","BGIb";0,"Leer"},2,0)</f>
        <v>Leer</v>
      </c>
      <c r="P214" s="253" t="str">
        <f t="shared" si="38"/>
        <v>Leer</v>
      </c>
      <c r="Q214" s="253">
        <f t="shared" si="39"/>
        <v>0</v>
      </c>
      <c r="R214" s="253">
        <f t="shared" si="40"/>
        <v>0</v>
      </c>
      <c r="S214" s="253">
        <f t="shared" si="41"/>
        <v>0</v>
      </c>
      <c r="T214" s="253">
        <f t="shared" si="42"/>
        <v>0</v>
      </c>
      <c r="U214" s="253">
        <f t="shared" si="43"/>
        <v>0</v>
      </c>
      <c r="V214" s="253">
        <f t="shared" si="44"/>
        <v>0</v>
      </c>
      <c r="W214" s="253">
        <f t="shared" si="45"/>
        <v>0</v>
      </c>
    </row>
    <row r="215" spans="2:23" x14ac:dyDescent="0.35">
      <c r="B215" s="58" t="str">
        <f t="shared" si="46"/>
        <v>!!!</v>
      </c>
      <c r="C215" s="226"/>
      <c r="D215" s="246"/>
      <c r="E215" s="248"/>
      <c r="F215" s="261"/>
      <c r="G215" s="172"/>
      <c r="H215" s="246"/>
      <c r="I215" s="28"/>
      <c r="J215" s="17"/>
      <c r="K215" s="253" t="str">
        <f t="shared" si="47"/>
        <v>Leer</v>
      </c>
      <c r="L215" s="253" t="str">
        <f t="shared" si="37"/>
        <v>Leer</v>
      </c>
      <c r="M215" s="253" t="str">
        <f t="shared" si="48"/>
        <v>Leer</v>
      </c>
      <c r="N215" s="253" t="str">
        <f>VLOOKUP(C215,{"29 - Psychiatrie (Erwachsene)","BGI";"30 - Kinder- und Jugendpsychiatrie","BGII";"31 - Psychosomatik","BGI";0,"Leer"},2,0)</f>
        <v>Leer</v>
      </c>
      <c r="O215" s="253" t="str">
        <f>VLOOKUP(C215,{"29 - Psychiatrie (Erwachsene)","BGIb";"30 - Kinder- und Jugendpsychiatrie","BGIIb";"31 - Psychosomatik","BGIb";0,"Leer"},2,0)</f>
        <v>Leer</v>
      </c>
      <c r="P215" s="253" t="str">
        <f t="shared" si="38"/>
        <v>Leer</v>
      </c>
      <c r="Q215" s="253">
        <f t="shared" si="39"/>
        <v>0</v>
      </c>
      <c r="R215" s="253">
        <f t="shared" si="40"/>
        <v>0</v>
      </c>
      <c r="S215" s="253">
        <f t="shared" si="41"/>
        <v>0</v>
      </c>
      <c r="T215" s="253">
        <f t="shared" si="42"/>
        <v>0</v>
      </c>
      <c r="U215" s="253">
        <f t="shared" si="43"/>
        <v>0</v>
      </c>
      <c r="V215" s="253">
        <f t="shared" si="44"/>
        <v>0</v>
      </c>
      <c r="W215" s="253">
        <f t="shared" si="45"/>
        <v>0</v>
      </c>
    </row>
    <row r="216" spans="2:23" x14ac:dyDescent="0.35">
      <c r="B216" s="58" t="str">
        <f t="shared" si="46"/>
        <v>!!!</v>
      </c>
      <c r="C216" s="226"/>
      <c r="D216" s="246"/>
      <c r="E216" s="248"/>
      <c r="F216" s="261"/>
      <c r="G216" s="172"/>
      <c r="H216" s="246"/>
      <c r="I216" s="28"/>
      <c r="J216" s="17"/>
      <c r="K216" s="253" t="str">
        <f t="shared" si="47"/>
        <v>Leer</v>
      </c>
      <c r="L216" s="253" t="str">
        <f t="shared" si="37"/>
        <v>Leer</v>
      </c>
      <c r="M216" s="253" t="str">
        <f t="shared" si="48"/>
        <v>Leer</v>
      </c>
      <c r="N216" s="253" t="str">
        <f>VLOOKUP(C216,{"29 - Psychiatrie (Erwachsene)","BGI";"30 - Kinder- und Jugendpsychiatrie","BGII";"31 - Psychosomatik","BGI";0,"Leer"},2,0)</f>
        <v>Leer</v>
      </c>
      <c r="O216" s="253" t="str">
        <f>VLOOKUP(C216,{"29 - Psychiatrie (Erwachsene)","BGIb";"30 - Kinder- und Jugendpsychiatrie","BGIIb";"31 - Psychosomatik","BGIb";0,"Leer"},2,0)</f>
        <v>Leer</v>
      </c>
      <c r="P216" s="253" t="str">
        <f t="shared" si="38"/>
        <v>Leer</v>
      </c>
      <c r="Q216" s="253">
        <f t="shared" si="39"/>
        <v>0</v>
      </c>
      <c r="R216" s="253">
        <f t="shared" si="40"/>
        <v>0</v>
      </c>
      <c r="S216" s="253">
        <f t="shared" si="41"/>
        <v>0</v>
      </c>
      <c r="T216" s="253">
        <f t="shared" si="42"/>
        <v>0</v>
      </c>
      <c r="U216" s="253">
        <f t="shared" si="43"/>
        <v>0</v>
      </c>
      <c r="V216" s="253">
        <f t="shared" si="44"/>
        <v>0</v>
      </c>
      <c r="W216" s="253">
        <f t="shared" si="45"/>
        <v>0</v>
      </c>
    </row>
    <row r="217" spans="2:23" x14ac:dyDescent="0.35">
      <c r="B217" s="58" t="str">
        <f t="shared" si="46"/>
        <v>!!!</v>
      </c>
      <c r="C217" s="226"/>
      <c r="D217" s="246"/>
      <c r="E217" s="248"/>
      <c r="F217" s="261"/>
      <c r="G217" s="172"/>
      <c r="H217" s="246"/>
      <c r="I217" s="28"/>
      <c r="J217" s="17"/>
      <c r="K217" s="253" t="str">
        <f t="shared" si="47"/>
        <v>Leer</v>
      </c>
      <c r="L217" s="253" t="str">
        <f t="shared" si="37"/>
        <v>Leer</v>
      </c>
      <c r="M217" s="253" t="str">
        <f t="shared" si="48"/>
        <v>Leer</v>
      </c>
      <c r="N217" s="253" t="str">
        <f>VLOOKUP(C217,{"29 - Psychiatrie (Erwachsene)","BGI";"30 - Kinder- und Jugendpsychiatrie","BGII";"31 - Psychosomatik","BGI";0,"Leer"},2,0)</f>
        <v>Leer</v>
      </c>
      <c r="O217" s="253" t="str">
        <f>VLOOKUP(C217,{"29 - Psychiatrie (Erwachsene)","BGIb";"30 - Kinder- und Jugendpsychiatrie","BGIIb";"31 - Psychosomatik","BGIb";0,"Leer"},2,0)</f>
        <v>Leer</v>
      </c>
      <c r="P217" s="253" t="str">
        <f t="shared" si="38"/>
        <v>Leer</v>
      </c>
      <c r="Q217" s="253">
        <f t="shared" si="39"/>
        <v>0</v>
      </c>
      <c r="R217" s="253">
        <f t="shared" si="40"/>
        <v>0</v>
      </c>
      <c r="S217" s="253">
        <f t="shared" si="41"/>
        <v>0</v>
      </c>
      <c r="T217" s="253">
        <f t="shared" si="42"/>
        <v>0</v>
      </c>
      <c r="U217" s="253">
        <f t="shared" si="43"/>
        <v>0</v>
      </c>
      <c r="V217" s="253">
        <f t="shared" si="44"/>
        <v>0</v>
      </c>
      <c r="W217" s="253">
        <f t="shared" si="45"/>
        <v>0</v>
      </c>
    </row>
    <row r="218" spans="2:23" x14ac:dyDescent="0.35">
      <c r="B218" s="58" t="str">
        <f t="shared" si="46"/>
        <v>!!!</v>
      </c>
      <c r="C218" s="226"/>
      <c r="D218" s="246"/>
      <c r="E218" s="248"/>
      <c r="F218" s="261"/>
      <c r="G218" s="172"/>
      <c r="H218" s="246"/>
      <c r="I218" s="28"/>
      <c r="J218" s="17"/>
      <c r="K218" s="253" t="str">
        <f t="shared" si="47"/>
        <v>Leer</v>
      </c>
      <c r="L218" s="253" t="str">
        <f t="shared" si="37"/>
        <v>Leer</v>
      </c>
      <c r="M218" s="253" t="str">
        <f t="shared" si="48"/>
        <v>Leer</v>
      </c>
      <c r="N218" s="253" t="str">
        <f>VLOOKUP(C218,{"29 - Psychiatrie (Erwachsene)","BGI";"30 - Kinder- und Jugendpsychiatrie","BGII";"31 - Psychosomatik","BGI";0,"Leer"},2,0)</f>
        <v>Leer</v>
      </c>
      <c r="O218" s="253" t="str">
        <f>VLOOKUP(C218,{"29 - Psychiatrie (Erwachsene)","BGIb";"30 - Kinder- und Jugendpsychiatrie","BGIIb";"31 - Psychosomatik","BGIb";0,"Leer"},2,0)</f>
        <v>Leer</v>
      </c>
      <c r="P218" s="253" t="str">
        <f t="shared" si="38"/>
        <v>Leer</v>
      </c>
      <c r="Q218" s="253">
        <f t="shared" si="39"/>
        <v>0</v>
      </c>
      <c r="R218" s="253">
        <f t="shared" si="40"/>
        <v>0</v>
      </c>
      <c r="S218" s="253">
        <f t="shared" si="41"/>
        <v>0</v>
      </c>
      <c r="T218" s="253">
        <f t="shared" si="42"/>
        <v>0</v>
      </c>
      <c r="U218" s="253">
        <f t="shared" si="43"/>
        <v>0</v>
      </c>
      <c r="V218" s="253">
        <f t="shared" si="44"/>
        <v>0</v>
      </c>
      <c r="W218" s="253">
        <f t="shared" si="45"/>
        <v>0</v>
      </c>
    </row>
    <row r="219" spans="2:23" x14ac:dyDescent="0.35">
      <c r="B219" s="58" t="str">
        <f t="shared" si="46"/>
        <v>!!!</v>
      </c>
      <c r="C219" s="226"/>
      <c r="D219" s="246"/>
      <c r="E219" s="248"/>
      <c r="F219" s="261"/>
      <c r="G219" s="172"/>
      <c r="H219" s="246"/>
      <c r="I219" s="28"/>
      <c r="J219" s="17"/>
      <c r="K219" s="253" t="str">
        <f t="shared" si="47"/>
        <v>Leer</v>
      </c>
      <c r="L219" s="253" t="str">
        <f t="shared" si="37"/>
        <v>Leer</v>
      </c>
      <c r="M219" s="253" t="str">
        <f t="shared" si="48"/>
        <v>Leer</v>
      </c>
      <c r="N219" s="253" t="str">
        <f>VLOOKUP(C219,{"29 - Psychiatrie (Erwachsene)","BGI";"30 - Kinder- und Jugendpsychiatrie","BGII";"31 - Psychosomatik","BGI";0,"Leer"},2,0)</f>
        <v>Leer</v>
      </c>
      <c r="O219" s="253" t="str">
        <f>VLOOKUP(C219,{"29 - Psychiatrie (Erwachsene)","BGIb";"30 - Kinder- und Jugendpsychiatrie","BGIIb";"31 - Psychosomatik","BGIb";0,"Leer"},2,0)</f>
        <v>Leer</v>
      </c>
      <c r="P219" s="253" t="str">
        <f t="shared" si="38"/>
        <v>Leer</v>
      </c>
      <c r="Q219" s="253">
        <f t="shared" si="39"/>
        <v>0</v>
      </c>
      <c r="R219" s="253">
        <f t="shared" si="40"/>
        <v>0</v>
      </c>
      <c r="S219" s="253">
        <f t="shared" si="41"/>
        <v>0</v>
      </c>
      <c r="T219" s="253">
        <f t="shared" si="42"/>
        <v>0</v>
      </c>
      <c r="U219" s="253">
        <f t="shared" si="43"/>
        <v>0</v>
      </c>
      <c r="V219" s="253">
        <f t="shared" si="44"/>
        <v>0</v>
      </c>
      <c r="W219" s="253">
        <f t="shared" si="45"/>
        <v>0</v>
      </c>
    </row>
    <row r="220" spans="2:23" x14ac:dyDescent="0.35">
      <c r="B220" s="58" t="str">
        <f t="shared" si="46"/>
        <v>!!!</v>
      </c>
      <c r="C220" s="226"/>
      <c r="D220" s="246"/>
      <c r="E220" s="248"/>
      <c r="F220" s="261"/>
      <c r="G220" s="172"/>
      <c r="H220" s="246"/>
      <c r="I220" s="28"/>
      <c r="J220" s="17"/>
      <c r="K220" s="253" t="str">
        <f t="shared" si="47"/>
        <v>Leer</v>
      </c>
      <c r="L220" s="253" t="str">
        <f t="shared" si="37"/>
        <v>Leer</v>
      </c>
      <c r="M220" s="253" t="str">
        <f t="shared" si="48"/>
        <v>Leer</v>
      </c>
      <c r="N220" s="253" t="str">
        <f>VLOOKUP(C220,{"29 - Psychiatrie (Erwachsene)","BGI";"30 - Kinder- und Jugendpsychiatrie","BGII";"31 - Psychosomatik","BGI";0,"Leer"},2,0)</f>
        <v>Leer</v>
      </c>
      <c r="O220" s="253" t="str">
        <f>VLOOKUP(C220,{"29 - Psychiatrie (Erwachsene)","BGIb";"30 - Kinder- und Jugendpsychiatrie","BGIIb";"31 - Psychosomatik","BGIb";0,"Leer"},2,0)</f>
        <v>Leer</v>
      </c>
      <c r="P220" s="253" t="str">
        <f t="shared" si="38"/>
        <v>Leer</v>
      </c>
      <c r="Q220" s="253">
        <f t="shared" si="39"/>
        <v>0</v>
      </c>
      <c r="R220" s="253">
        <f t="shared" si="40"/>
        <v>0</v>
      </c>
      <c r="S220" s="253">
        <f t="shared" si="41"/>
        <v>0</v>
      </c>
      <c r="T220" s="253">
        <f t="shared" si="42"/>
        <v>0</v>
      </c>
      <c r="U220" s="253">
        <f t="shared" si="43"/>
        <v>0</v>
      </c>
      <c r="V220" s="253">
        <f t="shared" si="44"/>
        <v>0</v>
      </c>
      <c r="W220" s="253">
        <f t="shared" si="45"/>
        <v>0</v>
      </c>
    </row>
    <row r="221" spans="2:23" x14ac:dyDescent="0.35">
      <c r="B221" s="58" t="str">
        <f t="shared" si="46"/>
        <v>!!!</v>
      </c>
      <c r="C221" s="226"/>
      <c r="D221" s="246"/>
      <c r="E221" s="248"/>
      <c r="F221" s="261"/>
      <c r="G221" s="172"/>
      <c r="H221" s="246"/>
      <c r="I221" s="28"/>
      <c r="J221" s="17"/>
      <c r="K221" s="253" t="str">
        <f t="shared" si="47"/>
        <v>Leer</v>
      </c>
      <c r="L221" s="253" t="str">
        <f t="shared" si="37"/>
        <v>Leer</v>
      </c>
      <c r="M221" s="253" t="str">
        <f t="shared" si="48"/>
        <v>Leer</v>
      </c>
      <c r="N221" s="253" t="str">
        <f>VLOOKUP(C221,{"29 - Psychiatrie (Erwachsene)","BGI";"30 - Kinder- und Jugendpsychiatrie","BGII";"31 - Psychosomatik","BGI";0,"Leer"},2,0)</f>
        <v>Leer</v>
      </c>
      <c r="O221" s="253" t="str">
        <f>VLOOKUP(C221,{"29 - Psychiatrie (Erwachsene)","BGIb";"30 - Kinder- und Jugendpsychiatrie","BGIIb";"31 - Psychosomatik","BGIb";0,"Leer"},2,0)</f>
        <v>Leer</v>
      </c>
      <c r="P221" s="253" t="str">
        <f t="shared" si="38"/>
        <v>Leer</v>
      </c>
      <c r="Q221" s="253">
        <f t="shared" si="39"/>
        <v>0</v>
      </c>
      <c r="R221" s="253">
        <f t="shared" si="40"/>
        <v>0</v>
      </c>
      <c r="S221" s="253">
        <f t="shared" si="41"/>
        <v>0</v>
      </c>
      <c r="T221" s="253">
        <f t="shared" si="42"/>
        <v>0</v>
      </c>
      <c r="U221" s="253">
        <f t="shared" si="43"/>
        <v>0</v>
      </c>
      <c r="V221" s="253">
        <f t="shared" si="44"/>
        <v>0</v>
      </c>
      <c r="W221" s="253">
        <f t="shared" si="45"/>
        <v>0</v>
      </c>
    </row>
    <row r="222" spans="2:23" x14ac:dyDescent="0.35">
      <c r="B222" s="58" t="str">
        <f t="shared" si="46"/>
        <v>!!!</v>
      </c>
      <c r="C222" s="226"/>
      <c r="D222" s="246"/>
      <c r="E222" s="248"/>
      <c r="F222" s="261"/>
      <c r="G222" s="172"/>
      <c r="H222" s="246"/>
      <c r="I222" s="28"/>
      <c r="J222" s="17"/>
      <c r="K222" s="253" t="str">
        <f t="shared" si="47"/>
        <v>Leer</v>
      </c>
      <c r="L222" s="253" t="str">
        <f t="shared" si="37"/>
        <v>Leer</v>
      </c>
      <c r="M222" s="253" t="str">
        <f t="shared" si="48"/>
        <v>Leer</v>
      </c>
      <c r="N222" s="253" t="str">
        <f>VLOOKUP(C222,{"29 - Psychiatrie (Erwachsene)","BGI";"30 - Kinder- und Jugendpsychiatrie","BGII";"31 - Psychosomatik","BGI";0,"Leer"},2,0)</f>
        <v>Leer</v>
      </c>
      <c r="O222" s="253" t="str">
        <f>VLOOKUP(C222,{"29 - Psychiatrie (Erwachsene)","BGIb";"30 - Kinder- und Jugendpsychiatrie","BGIIb";"31 - Psychosomatik","BGIb";0,"Leer"},2,0)</f>
        <v>Leer</v>
      </c>
      <c r="P222" s="253" t="str">
        <f t="shared" si="38"/>
        <v>Leer</v>
      </c>
      <c r="Q222" s="253">
        <f t="shared" si="39"/>
        <v>0</v>
      </c>
      <c r="R222" s="253">
        <f t="shared" si="40"/>
        <v>0</v>
      </c>
      <c r="S222" s="253">
        <f t="shared" si="41"/>
        <v>0</v>
      </c>
      <c r="T222" s="253">
        <f t="shared" si="42"/>
        <v>0</v>
      </c>
      <c r="U222" s="253">
        <f t="shared" si="43"/>
        <v>0</v>
      </c>
      <c r="V222" s="253">
        <f t="shared" si="44"/>
        <v>0</v>
      </c>
      <c r="W222" s="253">
        <f t="shared" si="45"/>
        <v>0</v>
      </c>
    </row>
    <row r="223" spans="2:23" x14ac:dyDescent="0.35">
      <c r="B223" s="58" t="str">
        <f t="shared" si="46"/>
        <v>!!!</v>
      </c>
      <c r="C223" s="226"/>
      <c r="D223" s="246"/>
      <c r="E223" s="248"/>
      <c r="F223" s="261"/>
      <c r="G223" s="172"/>
      <c r="H223" s="246"/>
      <c r="I223" s="28"/>
      <c r="J223" s="17"/>
      <c r="K223" s="253" t="str">
        <f t="shared" si="47"/>
        <v>Leer</v>
      </c>
      <c r="L223" s="253" t="str">
        <f t="shared" si="37"/>
        <v>Leer</v>
      </c>
      <c r="M223" s="253" t="str">
        <f t="shared" si="48"/>
        <v>Leer</v>
      </c>
      <c r="N223" s="253" t="str">
        <f>VLOOKUP(C223,{"29 - Psychiatrie (Erwachsene)","BGI";"30 - Kinder- und Jugendpsychiatrie","BGII";"31 - Psychosomatik","BGI";0,"Leer"},2,0)</f>
        <v>Leer</v>
      </c>
      <c r="O223" s="253" t="str">
        <f>VLOOKUP(C223,{"29 - Psychiatrie (Erwachsene)","BGIb";"30 - Kinder- und Jugendpsychiatrie","BGIIb";"31 - Psychosomatik","BGIb";0,"Leer"},2,0)</f>
        <v>Leer</v>
      </c>
      <c r="P223" s="253" t="str">
        <f t="shared" si="38"/>
        <v>Leer</v>
      </c>
      <c r="Q223" s="253">
        <f t="shared" si="39"/>
        <v>0</v>
      </c>
      <c r="R223" s="253">
        <f t="shared" si="40"/>
        <v>0</v>
      </c>
      <c r="S223" s="253">
        <f t="shared" si="41"/>
        <v>0</v>
      </c>
      <c r="T223" s="253">
        <f t="shared" si="42"/>
        <v>0</v>
      </c>
      <c r="U223" s="253">
        <f t="shared" si="43"/>
        <v>0</v>
      </c>
      <c r="V223" s="253">
        <f t="shared" si="44"/>
        <v>0</v>
      </c>
      <c r="W223" s="253">
        <f t="shared" si="45"/>
        <v>0</v>
      </c>
    </row>
    <row r="224" spans="2:23" x14ac:dyDescent="0.35">
      <c r="B224" s="58" t="str">
        <f t="shared" si="46"/>
        <v>!!!</v>
      </c>
      <c r="C224" s="226"/>
      <c r="D224" s="246"/>
      <c r="E224" s="248"/>
      <c r="F224" s="261"/>
      <c r="G224" s="172"/>
      <c r="H224" s="246"/>
      <c r="I224" s="28"/>
      <c r="J224" s="17"/>
      <c r="K224" s="253" t="str">
        <f t="shared" si="47"/>
        <v>Leer</v>
      </c>
      <c r="L224" s="253" t="str">
        <f t="shared" si="37"/>
        <v>Leer</v>
      </c>
      <c r="M224" s="253" t="str">
        <f t="shared" si="48"/>
        <v>Leer</v>
      </c>
      <c r="N224" s="253" t="str">
        <f>VLOOKUP(C224,{"29 - Psychiatrie (Erwachsene)","BGI";"30 - Kinder- und Jugendpsychiatrie","BGII";"31 - Psychosomatik","BGI";0,"Leer"},2,0)</f>
        <v>Leer</v>
      </c>
      <c r="O224" s="253" t="str">
        <f>VLOOKUP(C224,{"29 - Psychiatrie (Erwachsene)","BGIb";"30 - Kinder- und Jugendpsychiatrie","BGIIb";"31 - Psychosomatik","BGIb";0,"Leer"},2,0)</f>
        <v>Leer</v>
      </c>
      <c r="P224" s="253" t="str">
        <f t="shared" si="38"/>
        <v>Leer</v>
      </c>
      <c r="Q224" s="253">
        <f t="shared" si="39"/>
        <v>0</v>
      </c>
      <c r="R224" s="253">
        <f t="shared" si="40"/>
        <v>0</v>
      </c>
      <c r="S224" s="253">
        <f t="shared" si="41"/>
        <v>0</v>
      </c>
      <c r="T224" s="253">
        <f t="shared" si="42"/>
        <v>0</v>
      </c>
      <c r="U224" s="253">
        <f t="shared" si="43"/>
        <v>0</v>
      </c>
      <c r="V224" s="253">
        <f t="shared" si="44"/>
        <v>0</v>
      </c>
      <c r="W224" s="253">
        <f t="shared" si="45"/>
        <v>0</v>
      </c>
    </row>
    <row r="225" spans="2:23" x14ac:dyDescent="0.35">
      <c r="B225" s="58" t="str">
        <f t="shared" si="46"/>
        <v>!!!</v>
      </c>
      <c r="C225" s="226"/>
      <c r="D225" s="246"/>
      <c r="E225" s="248"/>
      <c r="F225" s="261"/>
      <c r="G225" s="172"/>
      <c r="H225" s="246"/>
      <c r="I225" s="28"/>
      <c r="J225" s="17"/>
      <c r="K225" s="253" t="str">
        <f t="shared" si="47"/>
        <v>Leer</v>
      </c>
      <c r="L225" s="253" t="str">
        <f t="shared" si="37"/>
        <v>Leer</v>
      </c>
      <c r="M225" s="253" t="str">
        <f t="shared" si="48"/>
        <v>Leer</v>
      </c>
      <c r="N225" s="253" t="str">
        <f>VLOOKUP(C225,{"29 - Psychiatrie (Erwachsene)","BGI";"30 - Kinder- und Jugendpsychiatrie","BGII";"31 - Psychosomatik","BGI";0,"Leer"},2,0)</f>
        <v>Leer</v>
      </c>
      <c r="O225" s="253" t="str">
        <f>VLOOKUP(C225,{"29 - Psychiatrie (Erwachsene)","BGIb";"30 - Kinder- und Jugendpsychiatrie","BGIIb";"31 - Psychosomatik","BGIb";0,"Leer"},2,0)</f>
        <v>Leer</v>
      </c>
      <c r="P225" s="253" t="str">
        <f t="shared" si="38"/>
        <v>Leer</v>
      </c>
      <c r="Q225" s="253">
        <f t="shared" si="39"/>
        <v>0</v>
      </c>
      <c r="R225" s="253">
        <f t="shared" si="40"/>
        <v>0</v>
      </c>
      <c r="S225" s="253">
        <f t="shared" si="41"/>
        <v>0</v>
      </c>
      <c r="T225" s="253">
        <f t="shared" si="42"/>
        <v>0</v>
      </c>
      <c r="U225" s="253">
        <f t="shared" si="43"/>
        <v>0</v>
      </c>
      <c r="V225" s="253">
        <f t="shared" si="44"/>
        <v>0</v>
      </c>
      <c r="W225" s="253">
        <f t="shared" si="45"/>
        <v>0</v>
      </c>
    </row>
    <row r="226" spans="2:23" x14ac:dyDescent="0.35">
      <c r="B226" s="58" t="str">
        <f t="shared" si="46"/>
        <v>!!!</v>
      </c>
      <c r="C226" s="226"/>
      <c r="D226" s="246"/>
      <c r="E226" s="248"/>
      <c r="F226" s="261"/>
      <c r="G226" s="172"/>
      <c r="H226" s="246"/>
      <c r="I226" s="28"/>
      <c r="J226" s="17"/>
      <c r="K226" s="253" t="str">
        <f t="shared" si="47"/>
        <v>Leer</v>
      </c>
      <c r="L226" s="253" t="str">
        <f t="shared" si="37"/>
        <v>Leer</v>
      </c>
      <c r="M226" s="253" t="str">
        <f t="shared" si="48"/>
        <v>Leer</v>
      </c>
      <c r="N226" s="253" t="str">
        <f>VLOOKUP(C226,{"29 - Psychiatrie (Erwachsene)","BGI";"30 - Kinder- und Jugendpsychiatrie","BGII";"31 - Psychosomatik","BGI";0,"Leer"},2,0)</f>
        <v>Leer</v>
      </c>
      <c r="O226" s="253" t="str">
        <f>VLOOKUP(C226,{"29 - Psychiatrie (Erwachsene)","BGIb";"30 - Kinder- und Jugendpsychiatrie","BGIIb";"31 - Psychosomatik","BGIb";0,"Leer"},2,0)</f>
        <v>Leer</v>
      </c>
      <c r="P226" s="253" t="str">
        <f t="shared" si="38"/>
        <v>Leer</v>
      </c>
      <c r="Q226" s="253">
        <f t="shared" si="39"/>
        <v>0</v>
      </c>
      <c r="R226" s="253">
        <f t="shared" si="40"/>
        <v>0</v>
      </c>
      <c r="S226" s="253">
        <f t="shared" si="41"/>
        <v>0</v>
      </c>
      <c r="T226" s="253">
        <f t="shared" si="42"/>
        <v>0</v>
      </c>
      <c r="U226" s="253">
        <f t="shared" si="43"/>
        <v>0</v>
      </c>
      <c r="V226" s="253">
        <f t="shared" si="44"/>
        <v>0</v>
      </c>
      <c r="W226" s="253">
        <f t="shared" si="45"/>
        <v>0</v>
      </c>
    </row>
    <row r="227" spans="2:23" x14ac:dyDescent="0.35">
      <c r="B227" s="58" t="str">
        <f t="shared" si="46"/>
        <v>!!!</v>
      </c>
      <c r="C227" s="226"/>
      <c r="D227" s="246"/>
      <c r="E227" s="248"/>
      <c r="F227" s="261"/>
      <c r="G227" s="172"/>
      <c r="H227" s="246"/>
      <c r="I227" s="28"/>
      <c r="J227" s="17"/>
      <c r="K227" s="253" t="str">
        <f t="shared" si="47"/>
        <v>Leer</v>
      </c>
      <c r="L227" s="253" t="str">
        <f t="shared" si="37"/>
        <v>Leer</v>
      </c>
      <c r="M227" s="253" t="str">
        <f t="shared" si="48"/>
        <v>Leer</v>
      </c>
      <c r="N227" s="253" t="str">
        <f>VLOOKUP(C227,{"29 - Psychiatrie (Erwachsene)","BGI";"30 - Kinder- und Jugendpsychiatrie","BGII";"31 - Psychosomatik","BGI";0,"Leer"},2,0)</f>
        <v>Leer</v>
      </c>
      <c r="O227" s="253" t="str">
        <f>VLOOKUP(C227,{"29 - Psychiatrie (Erwachsene)","BGIb";"30 - Kinder- und Jugendpsychiatrie","BGIIb";"31 - Psychosomatik","BGIb";0,"Leer"},2,0)</f>
        <v>Leer</v>
      </c>
      <c r="P227" s="253" t="str">
        <f t="shared" si="38"/>
        <v>Leer</v>
      </c>
      <c r="Q227" s="253">
        <f t="shared" si="39"/>
        <v>0</v>
      </c>
      <c r="R227" s="253">
        <f t="shared" si="40"/>
        <v>0</v>
      </c>
      <c r="S227" s="253">
        <f t="shared" si="41"/>
        <v>0</v>
      </c>
      <c r="T227" s="253">
        <f t="shared" si="42"/>
        <v>0</v>
      </c>
      <c r="U227" s="253">
        <f t="shared" si="43"/>
        <v>0</v>
      </c>
      <c r="V227" s="253">
        <f t="shared" si="44"/>
        <v>0</v>
      </c>
      <c r="W227" s="253">
        <f t="shared" si="45"/>
        <v>0</v>
      </c>
    </row>
    <row r="228" spans="2:23" x14ac:dyDescent="0.35">
      <c r="B228" s="58" t="str">
        <f t="shared" si="46"/>
        <v>!!!</v>
      </c>
      <c r="C228" s="226"/>
      <c r="D228" s="246"/>
      <c r="E228" s="248"/>
      <c r="F228" s="261"/>
      <c r="G228" s="172"/>
      <c r="H228" s="246"/>
      <c r="I228" s="28"/>
      <c r="J228" s="17"/>
      <c r="K228" s="253" t="str">
        <f t="shared" si="47"/>
        <v>Leer</v>
      </c>
      <c r="L228" s="253" t="str">
        <f t="shared" si="37"/>
        <v>Leer</v>
      </c>
      <c r="M228" s="253" t="str">
        <f t="shared" si="48"/>
        <v>Leer</v>
      </c>
      <c r="N228" s="253" t="str">
        <f>VLOOKUP(C228,{"29 - Psychiatrie (Erwachsene)","BGI";"30 - Kinder- und Jugendpsychiatrie","BGII";"31 - Psychosomatik","BGI";0,"Leer"},2,0)</f>
        <v>Leer</v>
      </c>
      <c r="O228" s="253" t="str">
        <f>VLOOKUP(C228,{"29 - Psychiatrie (Erwachsene)","BGIb";"30 - Kinder- und Jugendpsychiatrie","BGIIb";"31 - Psychosomatik","BGIb";0,"Leer"},2,0)</f>
        <v>Leer</v>
      </c>
      <c r="P228" s="253" t="str">
        <f t="shared" si="38"/>
        <v>Leer</v>
      </c>
      <c r="Q228" s="253">
        <f t="shared" si="39"/>
        <v>0</v>
      </c>
      <c r="R228" s="253">
        <f t="shared" si="40"/>
        <v>0</v>
      </c>
      <c r="S228" s="253">
        <f t="shared" si="41"/>
        <v>0</v>
      </c>
      <c r="T228" s="253">
        <f t="shared" si="42"/>
        <v>0</v>
      </c>
      <c r="U228" s="253">
        <f t="shared" si="43"/>
        <v>0</v>
      </c>
      <c r="V228" s="253">
        <f t="shared" si="44"/>
        <v>0</v>
      </c>
      <c r="W228" s="253">
        <f t="shared" si="45"/>
        <v>0</v>
      </c>
    </row>
    <row r="229" spans="2:23" x14ac:dyDescent="0.35">
      <c r="B229" s="58" t="str">
        <f t="shared" si="46"/>
        <v>!!!</v>
      </c>
      <c r="C229" s="226"/>
      <c r="D229" s="246"/>
      <c r="E229" s="248"/>
      <c r="F229" s="261"/>
      <c r="G229" s="172"/>
      <c r="H229" s="246"/>
      <c r="I229" s="28"/>
      <c r="J229" s="17"/>
      <c r="K229" s="253" t="str">
        <f t="shared" si="47"/>
        <v>Leer</v>
      </c>
      <c r="L229" s="253" t="str">
        <f t="shared" si="37"/>
        <v>Leer</v>
      </c>
      <c r="M229" s="253" t="str">
        <f t="shared" si="48"/>
        <v>Leer</v>
      </c>
      <c r="N229" s="253" t="str">
        <f>VLOOKUP(C229,{"29 - Psychiatrie (Erwachsene)","BGI";"30 - Kinder- und Jugendpsychiatrie","BGII";"31 - Psychosomatik","BGI";0,"Leer"},2,0)</f>
        <v>Leer</v>
      </c>
      <c r="O229" s="253" t="str">
        <f>VLOOKUP(C229,{"29 - Psychiatrie (Erwachsene)","BGIb";"30 - Kinder- und Jugendpsychiatrie","BGIIb";"31 - Psychosomatik","BGIb";0,"Leer"},2,0)</f>
        <v>Leer</v>
      </c>
      <c r="P229" s="253" t="str">
        <f t="shared" si="38"/>
        <v>Leer</v>
      </c>
      <c r="Q229" s="253">
        <f t="shared" si="39"/>
        <v>0</v>
      </c>
      <c r="R229" s="253">
        <f t="shared" si="40"/>
        <v>0</v>
      </c>
      <c r="S229" s="253">
        <f t="shared" si="41"/>
        <v>0</v>
      </c>
      <c r="T229" s="253">
        <f t="shared" si="42"/>
        <v>0</v>
      </c>
      <c r="U229" s="253">
        <f t="shared" si="43"/>
        <v>0</v>
      </c>
      <c r="V229" s="253">
        <f t="shared" si="44"/>
        <v>0</v>
      </c>
      <c r="W229" s="253">
        <f t="shared" si="45"/>
        <v>0</v>
      </c>
    </row>
    <row r="230" spans="2:23" x14ac:dyDescent="0.35">
      <c r="B230" s="58" t="str">
        <f t="shared" si="46"/>
        <v>!!!</v>
      </c>
      <c r="C230" s="226"/>
      <c r="D230" s="246"/>
      <c r="E230" s="248"/>
      <c r="F230" s="261"/>
      <c r="G230" s="172"/>
      <c r="H230" s="246"/>
      <c r="I230" s="28"/>
      <c r="J230" s="17"/>
      <c r="K230" s="253" t="str">
        <f t="shared" si="47"/>
        <v>Leer</v>
      </c>
      <c r="L230" s="253" t="str">
        <f t="shared" si="37"/>
        <v>Leer</v>
      </c>
      <c r="M230" s="253" t="str">
        <f t="shared" si="48"/>
        <v>Leer</v>
      </c>
      <c r="N230" s="253" t="str">
        <f>VLOOKUP(C230,{"29 - Psychiatrie (Erwachsene)","BGI";"30 - Kinder- und Jugendpsychiatrie","BGII";"31 - Psychosomatik","BGI";0,"Leer"},2,0)</f>
        <v>Leer</v>
      </c>
      <c r="O230" s="253" t="str">
        <f>VLOOKUP(C230,{"29 - Psychiatrie (Erwachsene)","BGIb";"30 - Kinder- und Jugendpsychiatrie","BGIIb";"31 - Psychosomatik","BGIb";0,"Leer"},2,0)</f>
        <v>Leer</v>
      </c>
      <c r="P230" s="253" t="str">
        <f t="shared" si="38"/>
        <v>Leer</v>
      </c>
      <c r="Q230" s="253">
        <f t="shared" si="39"/>
        <v>0</v>
      </c>
      <c r="R230" s="253">
        <f t="shared" si="40"/>
        <v>0</v>
      </c>
      <c r="S230" s="253">
        <f t="shared" si="41"/>
        <v>0</v>
      </c>
      <c r="T230" s="253">
        <f t="shared" si="42"/>
        <v>0</v>
      </c>
      <c r="U230" s="253">
        <f t="shared" si="43"/>
        <v>0</v>
      </c>
      <c r="V230" s="253">
        <f t="shared" si="44"/>
        <v>0</v>
      </c>
      <c r="W230" s="253">
        <f t="shared" si="45"/>
        <v>0</v>
      </c>
    </row>
    <row r="231" spans="2:23" x14ac:dyDescent="0.35">
      <c r="B231" s="58" t="str">
        <f t="shared" si="46"/>
        <v>!!!</v>
      </c>
      <c r="C231" s="226"/>
      <c r="D231" s="246"/>
      <c r="E231" s="248"/>
      <c r="F231" s="261"/>
      <c r="G231" s="172"/>
      <c r="H231" s="246"/>
      <c r="I231" s="28"/>
      <c r="J231" s="17"/>
      <c r="K231" s="253" t="str">
        <f t="shared" si="47"/>
        <v>Leer</v>
      </c>
      <c r="L231" s="253" t="str">
        <f t="shared" si="37"/>
        <v>Leer</v>
      </c>
      <c r="M231" s="253" t="str">
        <f t="shared" si="48"/>
        <v>Leer</v>
      </c>
      <c r="N231" s="253" t="str">
        <f>VLOOKUP(C231,{"29 - Psychiatrie (Erwachsene)","BGI";"30 - Kinder- und Jugendpsychiatrie","BGII";"31 - Psychosomatik","BGI";0,"Leer"},2,0)</f>
        <v>Leer</v>
      </c>
      <c r="O231" s="253" t="str">
        <f>VLOOKUP(C231,{"29 - Psychiatrie (Erwachsene)","BGIb";"30 - Kinder- und Jugendpsychiatrie","BGIIb";"31 - Psychosomatik","BGIb";0,"Leer"},2,0)</f>
        <v>Leer</v>
      </c>
      <c r="P231" s="253" t="str">
        <f t="shared" si="38"/>
        <v>Leer</v>
      </c>
      <c r="Q231" s="253">
        <f t="shared" si="39"/>
        <v>0</v>
      </c>
      <c r="R231" s="253">
        <f t="shared" si="40"/>
        <v>0</v>
      </c>
      <c r="S231" s="253">
        <f t="shared" si="41"/>
        <v>0</v>
      </c>
      <c r="T231" s="253">
        <f t="shared" si="42"/>
        <v>0</v>
      </c>
      <c r="U231" s="253">
        <f t="shared" si="43"/>
        <v>0</v>
      </c>
      <c r="V231" s="253">
        <f t="shared" si="44"/>
        <v>0</v>
      </c>
      <c r="W231" s="253">
        <f t="shared" si="45"/>
        <v>0</v>
      </c>
    </row>
    <row r="232" spans="2:23" x14ac:dyDescent="0.35">
      <c r="B232" s="58" t="str">
        <f t="shared" si="46"/>
        <v>!!!</v>
      </c>
      <c r="C232" s="226"/>
      <c r="D232" s="246"/>
      <c r="E232" s="248"/>
      <c r="F232" s="261"/>
      <c r="G232" s="172"/>
      <c r="H232" s="246"/>
      <c r="I232" s="28"/>
      <c r="J232" s="17"/>
      <c r="K232" s="253" t="str">
        <f t="shared" si="47"/>
        <v>Leer</v>
      </c>
      <c r="L232" s="253" t="str">
        <f t="shared" si="37"/>
        <v>Leer</v>
      </c>
      <c r="M232" s="253" t="str">
        <f t="shared" si="48"/>
        <v>Leer</v>
      </c>
      <c r="N232" s="253" t="str">
        <f>VLOOKUP(C232,{"29 - Psychiatrie (Erwachsene)","BGI";"30 - Kinder- und Jugendpsychiatrie","BGII";"31 - Psychosomatik","BGI";0,"Leer"},2,0)</f>
        <v>Leer</v>
      </c>
      <c r="O232" s="253" t="str">
        <f>VLOOKUP(C232,{"29 - Psychiatrie (Erwachsene)","BGIb";"30 - Kinder- und Jugendpsychiatrie","BGIIb";"31 - Psychosomatik","BGIb";0,"Leer"},2,0)</f>
        <v>Leer</v>
      </c>
      <c r="P232" s="253" t="str">
        <f t="shared" si="38"/>
        <v>Leer</v>
      </c>
      <c r="Q232" s="253">
        <f t="shared" si="39"/>
        <v>0</v>
      </c>
      <c r="R232" s="253">
        <f t="shared" si="40"/>
        <v>0</v>
      </c>
      <c r="S232" s="253">
        <f t="shared" si="41"/>
        <v>0</v>
      </c>
      <c r="T232" s="253">
        <f t="shared" si="42"/>
        <v>0</v>
      </c>
      <c r="U232" s="253">
        <f t="shared" si="43"/>
        <v>0</v>
      </c>
      <c r="V232" s="253">
        <f t="shared" si="44"/>
        <v>0</v>
      </c>
      <c r="W232" s="253">
        <f t="shared" si="45"/>
        <v>0</v>
      </c>
    </row>
    <row r="233" spans="2:23" x14ac:dyDescent="0.35">
      <c r="B233" s="58" t="str">
        <f t="shared" si="46"/>
        <v>!!!</v>
      </c>
      <c r="C233" s="226"/>
      <c r="D233" s="246"/>
      <c r="E233" s="248"/>
      <c r="F233" s="261"/>
      <c r="G233" s="172"/>
      <c r="H233" s="246"/>
      <c r="I233" s="28"/>
      <c r="J233" s="17"/>
      <c r="K233" s="253" t="str">
        <f t="shared" si="47"/>
        <v>Leer</v>
      </c>
      <c r="L233" s="253" t="str">
        <f t="shared" si="37"/>
        <v>Leer</v>
      </c>
      <c r="M233" s="253" t="str">
        <f t="shared" si="48"/>
        <v>Leer</v>
      </c>
      <c r="N233" s="253" t="str">
        <f>VLOOKUP(C233,{"29 - Psychiatrie (Erwachsene)","BGI";"30 - Kinder- und Jugendpsychiatrie","BGII";"31 - Psychosomatik","BGI";0,"Leer"},2,0)</f>
        <v>Leer</v>
      </c>
      <c r="O233" s="253" t="str">
        <f>VLOOKUP(C233,{"29 - Psychiatrie (Erwachsene)","BGIb";"30 - Kinder- und Jugendpsychiatrie","BGIIb";"31 - Psychosomatik","BGIb";0,"Leer"},2,0)</f>
        <v>Leer</v>
      </c>
      <c r="P233" s="253" t="str">
        <f t="shared" si="38"/>
        <v>Leer</v>
      </c>
      <c r="Q233" s="253">
        <f t="shared" si="39"/>
        <v>0</v>
      </c>
      <c r="R233" s="253">
        <f t="shared" si="40"/>
        <v>0</v>
      </c>
      <c r="S233" s="253">
        <f t="shared" si="41"/>
        <v>0</v>
      </c>
      <c r="T233" s="253">
        <f t="shared" si="42"/>
        <v>0</v>
      </c>
      <c r="U233" s="253">
        <f t="shared" si="43"/>
        <v>0</v>
      </c>
      <c r="V233" s="253">
        <f t="shared" si="44"/>
        <v>0</v>
      </c>
      <c r="W233" s="253">
        <f t="shared" si="45"/>
        <v>0</v>
      </c>
    </row>
    <row r="234" spans="2:23" x14ac:dyDescent="0.35">
      <c r="B234" s="58" t="str">
        <f t="shared" si="46"/>
        <v>!!!</v>
      </c>
      <c r="C234" s="226"/>
      <c r="D234" s="246"/>
      <c r="E234" s="248"/>
      <c r="F234" s="261"/>
      <c r="G234" s="172"/>
      <c r="H234" s="246"/>
      <c r="I234" s="28"/>
      <c r="J234" s="17"/>
      <c r="K234" s="253" t="str">
        <f t="shared" si="47"/>
        <v>Leer</v>
      </c>
      <c r="L234" s="253" t="str">
        <f t="shared" si="37"/>
        <v>Leer</v>
      </c>
      <c r="M234" s="253" t="str">
        <f t="shared" si="48"/>
        <v>Leer</v>
      </c>
      <c r="N234" s="253" t="str">
        <f>VLOOKUP(C234,{"29 - Psychiatrie (Erwachsene)","BGI";"30 - Kinder- und Jugendpsychiatrie","BGII";"31 - Psychosomatik","BGI";0,"Leer"},2,0)</f>
        <v>Leer</v>
      </c>
      <c r="O234" s="253" t="str">
        <f>VLOOKUP(C234,{"29 - Psychiatrie (Erwachsene)","BGIb";"30 - Kinder- und Jugendpsychiatrie","BGIIb";"31 - Psychosomatik","BGIb";0,"Leer"},2,0)</f>
        <v>Leer</v>
      </c>
      <c r="P234" s="253" t="str">
        <f t="shared" si="38"/>
        <v>Leer</v>
      </c>
      <c r="Q234" s="253">
        <f t="shared" si="39"/>
        <v>0</v>
      </c>
      <c r="R234" s="253">
        <f t="shared" si="40"/>
        <v>0</v>
      </c>
      <c r="S234" s="253">
        <f t="shared" si="41"/>
        <v>0</v>
      </c>
      <c r="T234" s="253">
        <f t="shared" si="42"/>
        <v>0</v>
      </c>
      <c r="U234" s="253">
        <f t="shared" si="43"/>
        <v>0</v>
      </c>
      <c r="V234" s="253">
        <f t="shared" si="44"/>
        <v>0</v>
      </c>
      <c r="W234" s="253">
        <f t="shared" si="45"/>
        <v>0</v>
      </c>
    </row>
    <row r="235" spans="2:23" x14ac:dyDescent="0.35">
      <c r="B235" s="58" t="str">
        <f t="shared" si="46"/>
        <v>!!!</v>
      </c>
      <c r="C235" s="226"/>
      <c r="D235" s="246"/>
      <c r="E235" s="248"/>
      <c r="F235" s="261"/>
      <c r="G235" s="172"/>
      <c r="H235" s="246"/>
      <c r="I235" s="28"/>
      <c r="J235" s="17"/>
      <c r="K235" s="253" t="str">
        <f t="shared" si="47"/>
        <v>Leer</v>
      </c>
      <c r="L235" s="253" t="str">
        <f t="shared" si="37"/>
        <v>Leer</v>
      </c>
      <c r="M235" s="253" t="str">
        <f t="shared" si="48"/>
        <v>Leer</v>
      </c>
      <c r="N235" s="253" t="str">
        <f>VLOOKUP(C235,{"29 - Psychiatrie (Erwachsene)","BGI";"30 - Kinder- und Jugendpsychiatrie","BGII";"31 - Psychosomatik","BGI";0,"Leer"},2,0)</f>
        <v>Leer</v>
      </c>
      <c r="O235" s="253" t="str">
        <f>VLOOKUP(C235,{"29 - Psychiatrie (Erwachsene)","BGIb";"30 - Kinder- und Jugendpsychiatrie","BGIIb";"31 - Psychosomatik","BGIb";0,"Leer"},2,0)</f>
        <v>Leer</v>
      </c>
      <c r="P235" s="253" t="str">
        <f t="shared" si="38"/>
        <v>Leer</v>
      </c>
      <c r="Q235" s="253">
        <f t="shared" si="39"/>
        <v>0</v>
      </c>
      <c r="R235" s="253">
        <f t="shared" si="40"/>
        <v>0</v>
      </c>
      <c r="S235" s="253">
        <f t="shared" si="41"/>
        <v>0</v>
      </c>
      <c r="T235" s="253">
        <f t="shared" si="42"/>
        <v>0</v>
      </c>
      <c r="U235" s="253">
        <f t="shared" si="43"/>
        <v>0</v>
      </c>
      <c r="V235" s="253">
        <f t="shared" si="44"/>
        <v>0</v>
      </c>
      <c r="W235" s="253">
        <f t="shared" si="45"/>
        <v>0</v>
      </c>
    </row>
    <row r="236" spans="2:23" x14ac:dyDescent="0.35">
      <c r="B236" s="58" t="str">
        <f t="shared" si="46"/>
        <v>!!!</v>
      </c>
      <c r="C236" s="226"/>
      <c r="D236" s="246"/>
      <c r="E236" s="248"/>
      <c r="F236" s="261"/>
      <c r="G236" s="172"/>
      <c r="H236" s="246"/>
      <c r="I236" s="28"/>
      <c r="J236" s="17"/>
      <c r="K236" s="253" t="str">
        <f t="shared" si="47"/>
        <v>Leer</v>
      </c>
      <c r="L236" s="253" t="str">
        <f t="shared" si="37"/>
        <v>Leer</v>
      </c>
      <c r="M236" s="253" t="str">
        <f t="shared" si="48"/>
        <v>Leer</v>
      </c>
      <c r="N236" s="253" t="str">
        <f>VLOOKUP(C236,{"29 - Psychiatrie (Erwachsene)","BGI";"30 - Kinder- und Jugendpsychiatrie","BGII";"31 - Psychosomatik","BGI";0,"Leer"},2,0)</f>
        <v>Leer</v>
      </c>
      <c r="O236" s="253" t="str">
        <f>VLOOKUP(C236,{"29 - Psychiatrie (Erwachsene)","BGIb";"30 - Kinder- und Jugendpsychiatrie","BGIIb";"31 - Psychosomatik","BGIb";0,"Leer"},2,0)</f>
        <v>Leer</v>
      </c>
      <c r="P236" s="253" t="str">
        <f t="shared" si="38"/>
        <v>Leer</v>
      </c>
      <c r="Q236" s="253">
        <f t="shared" si="39"/>
        <v>0</v>
      </c>
      <c r="R236" s="253">
        <f t="shared" si="40"/>
        <v>0</v>
      </c>
      <c r="S236" s="253">
        <f t="shared" si="41"/>
        <v>0</v>
      </c>
      <c r="T236" s="253">
        <f t="shared" si="42"/>
        <v>0</v>
      </c>
      <c r="U236" s="253">
        <f t="shared" si="43"/>
        <v>0</v>
      </c>
      <c r="V236" s="253">
        <f t="shared" si="44"/>
        <v>0</v>
      </c>
      <c r="W236" s="253">
        <f t="shared" si="45"/>
        <v>0</v>
      </c>
    </row>
    <row r="237" spans="2:23" x14ac:dyDescent="0.35">
      <c r="B237" s="58" t="str">
        <f t="shared" si="46"/>
        <v>!!!</v>
      </c>
      <c r="C237" s="226"/>
      <c r="D237" s="246"/>
      <c r="E237" s="248"/>
      <c r="F237" s="261"/>
      <c r="G237" s="172"/>
      <c r="H237" s="246"/>
      <c r="I237" s="28"/>
      <c r="J237" s="17"/>
      <c r="K237" s="253" t="str">
        <f t="shared" si="47"/>
        <v>Leer</v>
      </c>
      <c r="L237" s="253" t="str">
        <f t="shared" si="37"/>
        <v>Leer</v>
      </c>
      <c r="M237" s="253" t="str">
        <f t="shared" si="48"/>
        <v>Leer</v>
      </c>
      <c r="N237" s="253" t="str">
        <f>VLOOKUP(C237,{"29 - Psychiatrie (Erwachsene)","BGI";"30 - Kinder- und Jugendpsychiatrie","BGII";"31 - Psychosomatik","BGI";0,"Leer"},2,0)</f>
        <v>Leer</v>
      </c>
      <c r="O237" s="253" t="str">
        <f>VLOOKUP(C237,{"29 - Psychiatrie (Erwachsene)","BGIb";"30 - Kinder- und Jugendpsychiatrie","BGIIb";"31 - Psychosomatik","BGIb";0,"Leer"},2,0)</f>
        <v>Leer</v>
      </c>
      <c r="P237" s="253" t="str">
        <f t="shared" si="38"/>
        <v>Leer</v>
      </c>
      <c r="Q237" s="253">
        <f t="shared" si="39"/>
        <v>0</v>
      </c>
      <c r="R237" s="253">
        <f t="shared" si="40"/>
        <v>0</v>
      </c>
      <c r="S237" s="253">
        <f t="shared" si="41"/>
        <v>0</v>
      </c>
      <c r="T237" s="253">
        <f t="shared" si="42"/>
        <v>0</v>
      </c>
      <c r="U237" s="253">
        <f t="shared" si="43"/>
        <v>0</v>
      </c>
      <c r="V237" s="253">
        <f t="shared" si="44"/>
        <v>0</v>
      </c>
      <c r="W237" s="253">
        <f t="shared" si="45"/>
        <v>0</v>
      </c>
    </row>
    <row r="238" spans="2:23" x14ac:dyDescent="0.35">
      <c r="B238" s="58" t="str">
        <f t="shared" si="46"/>
        <v>!!!</v>
      </c>
      <c r="C238" s="226"/>
      <c r="D238" s="246"/>
      <c r="E238" s="248"/>
      <c r="F238" s="261"/>
      <c r="G238" s="172"/>
      <c r="H238" s="246"/>
      <c r="I238" s="28"/>
      <c r="J238" s="17"/>
      <c r="K238" s="253" t="str">
        <f t="shared" si="47"/>
        <v>Leer</v>
      </c>
      <c r="L238" s="253" t="str">
        <f t="shared" si="37"/>
        <v>Leer</v>
      </c>
      <c r="M238" s="253" t="str">
        <f t="shared" si="48"/>
        <v>Leer</v>
      </c>
      <c r="N238" s="253" t="str">
        <f>VLOOKUP(C238,{"29 - Psychiatrie (Erwachsene)","BGI";"30 - Kinder- und Jugendpsychiatrie","BGII";"31 - Psychosomatik","BGI";0,"Leer"},2,0)</f>
        <v>Leer</v>
      </c>
      <c r="O238" s="253" t="str">
        <f>VLOOKUP(C238,{"29 - Psychiatrie (Erwachsene)","BGIb";"30 - Kinder- und Jugendpsychiatrie","BGIIb";"31 - Psychosomatik","BGIb";0,"Leer"},2,0)</f>
        <v>Leer</v>
      </c>
      <c r="P238" s="253" t="str">
        <f t="shared" si="38"/>
        <v>Leer</v>
      </c>
      <c r="Q238" s="253">
        <f t="shared" si="39"/>
        <v>0</v>
      </c>
      <c r="R238" s="253">
        <f t="shared" si="40"/>
        <v>0</v>
      </c>
      <c r="S238" s="253">
        <f t="shared" si="41"/>
        <v>0</v>
      </c>
      <c r="T238" s="253">
        <f t="shared" si="42"/>
        <v>0</v>
      </c>
      <c r="U238" s="253">
        <f t="shared" si="43"/>
        <v>0</v>
      </c>
      <c r="V238" s="253">
        <f t="shared" si="44"/>
        <v>0</v>
      </c>
      <c r="W238" s="253">
        <f t="shared" si="45"/>
        <v>0</v>
      </c>
    </row>
    <row r="239" spans="2:23" x14ac:dyDescent="0.35">
      <c r="B239" s="58" t="str">
        <f t="shared" si="46"/>
        <v>!!!</v>
      </c>
      <c r="C239" s="226"/>
      <c r="D239" s="246"/>
      <c r="E239" s="248"/>
      <c r="F239" s="261"/>
      <c r="G239" s="172"/>
      <c r="H239" s="246"/>
      <c r="I239" s="28"/>
      <c r="J239" s="17"/>
      <c r="K239" s="253" t="str">
        <f t="shared" si="47"/>
        <v>Leer</v>
      </c>
      <c r="L239" s="253" t="str">
        <f t="shared" si="37"/>
        <v>Leer</v>
      </c>
      <c r="M239" s="253" t="str">
        <f t="shared" si="48"/>
        <v>Leer</v>
      </c>
      <c r="N239" s="253" t="str">
        <f>VLOOKUP(C239,{"29 - Psychiatrie (Erwachsene)","BGI";"30 - Kinder- und Jugendpsychiatrie","BGII";"31 - Psychosomatik","BGI";0,"Leer"},2,0)</f>
        <v>Leer</v>
      </c>
      <c r="O239" s="253" t="str">
        <f>VLOOKUP(C239,{"29 - Psychiatrie (Erwachsene)","BGIb";"30 - Kinder- und Jugendpsychiatrie","BGIIb";"31 - Psychosomatik","BGIb";0,"Leer"},2,0)</f>
        <v>Leer</v>
      </c>
      <c r="P239" s="253" t="str">
        <f t="shared" si="38"/>
        <v>Leer</v>
      </c>
      <c r="Q239" s="253">
        <f t="shared" si="39"/>
        <v>0</v>
      </c>
      <c r="R239" s="253">
        <f t="shared" si="40"/>
        <v>0</v>
      </c>
      <c r="S239" s="253">
        <f t="shared" si="41"/>
        <v>0</v>
      </c>
      <c r="T239" s="253">
        <f t="shared" si="42"/>
        <v>0</v>
      </c>
      <c r="U239" s="253">
        <f t="shared" si="43"/>
        <v>0</v>
      </c>
      <c r="V239" s="253">
        <f t="shared" si="44"/>
        <v>0</v>
      </c>
      <c r="W239" s="253">
        <f t="shared" si="45"/>
        <v>0</v>
      </c>
    </row>
    <row r="240" spans="2:23" x14ac:dyDescent="0.35">
      <c r="B240" s="58" t="str">
        <f t="shared" si="46"/>
        <v>!!!</v>
      </c>
      <c r="C240" s="226"/>
      <c r="D240" s="246"/>
      <c r="E240" s="248"/>
      <c r="F240" s="261"/>
      <c r="G240" s="172"/>
      <c r="H240" s="246"/>
      <c r="I240" s="28"/>
      <c r="J240" s="17"/>
      <c r="K240" s="253" t="str">
        <f t="shared" si="47"/>
        <v>Leer</v>
      </c>
      <c r="L240" s="253" t="str">
        <f t="shared" si="37"/>
        <v>Leer</v>
      </c>
      <c r="M240" s="253" t="str">
        <f t="shared" si="48"/>
        <v>Leer</v>
      </c>
      <c r="N240" s="253" t="str">
        <f>VLOOKUP(C240,{"29 - Psychiatrie (Erwachsene)","BGI";"30 - Kinder- und Jugendpsychiatrie","BGII";"31 - Psychosomatik","BGI";0,"Leer"},2,0)</f>
        <v>Leer</v>
      </c>
      <c r="O240" s="253" t="str">
        <f>VLOOKUP(C240,{"29 - Psychiatrie (Erwachsene)","BGIb";"30 - Kinder- und Jugendpsychiatrie","BGIIb";"31 - Psychosomatik","BGIb";0,"Leer"},2,0)</f>
        <v>Leer</v>
      </c>
      <c r="P240" s="253" t="str">
        <f t="shared" si="38"/>
        <v>Leer</v>
      </c>
      <c r="Q240" s="253">
        <f t="shared" si="39"/>
        <v>0</v>
      </c>
      <c r="R240" s="253">
        <f t="shared" si="40"/>
        <v>0</v>
      </c>
      <c r="S240" s="253">
        <f t="shared" si="41"/>
        <v>0</v>
      </c>
      <c r="T240" s="253">
        <f t="shared" si="42"/>
        <v>0</v>
      </c>
      <c r="U240" s="253">
        <f t="shared" si="43"/>
        <v>0</v>
      </c>
      <c r="V240" s="253">
        <f t="shared" si="44"/>
        <v>0</v>
      </c>
      <c r="W240" s="253">
        <f t="shared" si="45"/>
        <v>0</v>
      </c>
    </row>
    <row r="241" spans="2:23" x14ac:dyDescent="0.35">
      <c r="B241" s="58" t="str">
        <f t="shared" si="46"/>
        <v>!!!</v>
      </c>
      <c r="C241" s="226"/>
      <c r="D241" s="246"/>
      <c r="E241" s="248"/>
      <c r="F241" s="261"/>
      <c r="G241" s="172"/>
      <c r="H241" s="246"/>
      <c r="I241" s="28"/>
      <c r="J241" s="17"/>
      <c r="K241" s="253" t="str">
        <f t="shared" si="47"/>
        <v>Leer</v>
      </c>
      <c r="L241" s="253" t="str">
        <f t="shared" si="37"/>
        <v>Leer</v>
      </c>
      <c r="M241" s="253" t="str">
        <f t="shared" si="48"/>
        <v>Leer</v>
      </c>
      <c r="N241" s="253" t="str">
        <f>VLOOKUP(C241,{"29 - Psychiatrie (Erwachsene)","BGI";"30 - Kinder- und Jugendpsychiatrie","BGII";"31 - Psychosomatik","BGI";0,"Leer"},2,0)</f>
        <v>Leer</v>
      </c>
      <c r="O241" s="253" t="str">
        <f>VLOOKUP(C241,{"29 - Psychiatrie (Erwachsene)","BGIb";"30 - Kinder- und Jugendpsychiatrie","BGIIb";"31 - Psychosomatik","BGIb";0,"Leer"},2,0)</f>
        <v>Leer</v>
      </c>
      <c r="P241" s="253" t="str">
        <f t="shared" si="38"/>
        <v>Leer</v>
      </c>
      <c r="Q241" s="253">
        <f t="shared" si="39"/>
        <v>0</v>
      </c>
      <c r="R241" s="253">
        <f t="shared" si="40"/>
        <v>0</v>
      </c>
      <c r="S241" s="253">
        <f t="shared" si="41"/>
        <v>0</v>
      </c>
      <c r="T241" s="253">
        <f t="shared" si="42"/>
        <v>0</v>
      </c>
      <c r="U241" s="253">
        <f t="shared" si="43"/>
        <v>0</v>
      </c>
      <c r="V241" s="253">
        <f t="shared" si="44"/>
        <v>0</v>
      </c>
      <c r="W241" s="253">
        <f t="shared" si="45"/>
        <v>0</v>
      </c>
    </row>
    <row r="242" spans="2:23" x14ac:dyDescent="0.35">
      <c r="B242" s="58" t="str">
        <f t="shared" si="46"/>
        <v>!!!</v>
      </c>
      <c r="C242" s="226"/>
      <c r="D242" s="246"/>
      <c r="E242" s="248"/>
      <c r="F242" s="261"/>
      <c r="G242" s="172"/>
      <c r="H242" s="246"/>
      <c r="I242" s="28"/>
      <c r="J242" s="17"/>
      <c r="K242" s="253" t="str">
        <f t="shared" si="47"/>
        <v>Leer</v>
      </c>
      <c r="L242" s="253" t="str">
        <f t="shared" si="37"/>
        <v>Leer</v>
      </c>
      <c r="M242" s="253" t="str">
        <f t="shared" si="48"/>
        <v>Leer</v>
      </c>
      <c r="N242" s="253" t="str">
        <f>VLOOKUP(C242,{"29 - Psychiatrie (Erwachsene)","BGI";"30 - Kinder- und Jugendpsychiatrie","BGII";"31 - Psychosomatik","BGI";0,"Leer"},2,0)</f>
        <v>Leer</v>
      </c>
      <c r="O242" s="253" t="str">
        <f>VLOOKUP(C242,{"29 - Psychiatrie (Erwachsene)","BGIb";"30 - Kinder- und Jugendpsychiatrie","BGIIb";"31 - Psychosomatik","BGIb";0,"Leer"},2,0)</f>
        <v>Leer</v>
      </c>
      <c r="P242" s="253" t="str">
        <f t="shared" si="38"/>
        <v>Leer</v>
      </c>
      <c r="Q242" s="253">
        <f t="shared" si="39"/>
        <v>0</v>
      </c>
      <c r="R242" s="253">
        <f t="shared" si="40"/>
        <v>0</v>
      </c>
      <c r="S242" s="253">
        <f t="shared" si="41"/>
        <v>0</v>
      </c>
      <c r="T242" s="253">
        <f t="shared" si="42"/>
        <v>0</v>
      </c>
      <c r="U242" s="253">
        <f t="shared" si="43"/>
        <v>0</v>
      </c>
      <c r="V242" s="253">
        <f t="shared" si="44"/>
        <v>0</v>
      </c>
      <c r="W242" s="253">
        <f t="shared" si="45"/>
        <v>0</v>
      </c>
    </row>
    <row r="243" spans="2:23" x14ac:dyDescent="0.35">
      <c r="B243" s="58" t="str">
        <f t="shared" si="46"/>
        <v>!!!</v>
      </c>
      <c r="C243" s="226"/>
      <c r="D243" s="246"/>
      <c r="E243" s="248"/>
      <c r="F243" s="261"/>
      <c r="G243" s="172"/>
      <c r="H243" s="246"/>
      <c r="I243" s="28"/>
      <c r="J243" s="17"/>
      <c r="K243" s="253" t="str">
        <f t="shared" si="47"/>
        <v>Leer</v>
      </c>
      <c r="L243" s="253" t="str">
        <f t="shared" si="37"/>
        <v>Leer</v>
      </c>
      <c r="M243" s="253" t="str">
        <f t="shared" si="48"/>
        <v>Leer</v>
      </c>
      <c r="N243" s="253" t="str">
        <f>VLOOKUP(C243,{"29 - Psychiatrie (Erwachsene)","BGI";"30 - Kinder- und Jugendpsychiatrie","BGII";"31 - Psychosomatik","BGI";0,"Leer"},2,0)</f>
        <v>Leer</v>
      </c>
      <c r="O243" s="253" t="str">
        <f>VLOOKUP(C243,{"29 - Psychiatrie (Erwachsene)","BGIb";"30 - Kinder- und Jugendpsychiatrie","BGIIb";"31 - Psychosomatik","BGIb";0,"Leer"},2,0)</f>
        <v>Leer</v>
      </c>
      <c r="P243" s="253" t="str">
        <f t="shared" si="38"/>
        <v>Leer</v>
      </c>
      <c r="Q243" s="253">
        <f t="shared" si="39"/>
        <v>0</v>
      </c>
      <c r="R243" s="253">
        <f t="shared" si="40"/>
        <v>0</v>
      </c>
      <c r="S243" s="253">
        <f t="shared" si="41"/>
        <v>0</v>
      </c>
      <c r="T243" s="253">
        <f t="shared" si="42"/>
        <v>0</v>
      </c>
      <c r="U243" s="253">
        <f t="shared" si="43"/>
        <v>0</v>
      </c>
      <c r="V243" s="253">
        <f t="shared" si="44"/>
        <v>0</v>
      </c>
      <c r="W243" s="253">
        <f t="shared" si="45"/>
        <v>0</v>
      </c>
    </row>
    <row r="244" spans="2:23" x14ac:dyDescent="0.35">
      <c r="B244" s="58" t="str">
        <f t="shared" si="46"/>
        <v>!!!</v>
      </c>
      <c r="C244" s="226"/>
      <c r="D244" s="246"/>
      <c r="E244" s="248"/>
      <c r="F244" s="261"/>
      <c r="G244" s="172"/>
      <c r="H244" s="246"/>
      <c r="I244" s="28"/>
      <c r="J244" s="17"/>
      <c r="K244" s="253" t="str">
        <f t="shared" si="47"/>
        <v>Leer</v>
      </c>
      <c r="L244" s="253" t="str">
        <f t="shared" si="37"/>
        <v>Leer</v>
      </c>
      <c r="M244" s="253" t="str">
        <f t="shared" si="48"/>
        <v>Leer</v>
      </c>
      <c r="N244" s="253" t="str">
        <f>VLOOKUP(C244,{"29 - Psychiatrie (Erwachsene)","BGI";"30 - Kinder- und Jugendpsychiatrie","BGII";"31 - Psychosomatik","BGI";0,"Leer"},2,0)</f>
        <v>Leer</v>
      </c>
      <c r="O244" s="253" t="str">
        <f>VLOOKUP(C244,{"29 - Psychiatrie (Erwachsene)","BGIb";"30 - Kinder- und Jugendpsychiatrie","BGIIb";"31 - Psychosomatik","BGIb";0,"Leer"},2,0)</f>
        <v>Leer</v>
      </c>
      <c r="P244" s="253" t="str">
        <f t="shared" si="38"/>
        <v>Leer</v>
      </c>
      <c r="Q244" s="253">
        <f t="shared" si="39"/>
        <v>0</v>
      </c>
      <c r="R244" s="253">
        <f t="shared" si="40"/>
        <v>0</v>
      </c>
      <c r="S244" s="253">
        <f t="shared" si="41"/>
        <v>0</v>
      </c>
      <c r="T244" s="253">
        <f t="shared" si="42"/>
        <v>0</v>
      </c>
      <c r="U244" s="253">
        <f t="shared" si="43"/>
        <v>0</v>
      </c>
      <c r="V244" s="253">
        <f t="shared" si="44"/>
        <v>0</v>
      </c>
      <c r="W244" s="253">
        <f t="shared" si="45"/>
        <v>0</v>
      </c>
    </row>
    <row r="245" spans="2:23" x14ac:dyDescent="0.35">
      <c r="B245" s="58" t="str">
        <f t="shared" si="46"/>
        <v>!!!</v>
      </c>
      <c r="C245" s="226"/>
      <c r="D245" s="246"/>
      <c r="E245" s="248"/>
      <c r="F245" s="261"/>
      <c r="G245" s="172"/>
      <c r="H245" s="246"/>
      <c r="I245" s="28"/>
      <c r="J245" s="17"/>
      <c r="K245" s="253" t="str">
        <f t="shared" si="47"/>
        <v>Leer</v>
      </c>
      <c r="L245" s="253" t="str">
        <f t="shared" si="37"/>
        <v>Leer</v>
      </c>
      <c r="M245" s="253" t="str">
        <f t="shared" si="48"/>
        <v>Leer</v>
      </c>
      <c r="N245" s="253" t="str">
        <f>VLOOKUP(C245,{"29 - Psychiatrie (Erwachsene)","BGI";"30 - Kinder- und Jugendpsychiatrie","BGII";"31 - Psychosomatik","BGI";0,"Leer"},2,0)</f>
        <v>Leer</v>
      </c>
      <c r="O245" s="253" t="str">
        <f>VLOOKUP(C245,{"29 - Psychiatrie (Erwachsene)","BGIb";"30 - Kinder- und Jugendpsychiatrie","BGIIb";"31 - Psychosomatik","BGIb";0,"Leer"},2,0)</f>
        <v>Leer</v>
      </c>
      <c r="P245" s="253" t="str">
        <f t="shared" si="38"/>
        <v>Leer</v>
      </c>
      <c r="Q245" s="253">
        <f t="shared" si="39"/>
        <v>0</v>
      </c>
      <c r="R245" s="253">
        <f t="shared" si="40"/>
        <v>0</v>
      </c>
      <c r="S245" s="253">
        <f t="shared" si="41"/>
        <v>0</v>
      </c>
      <c r="T245" s="253">
        <f t="shared" si="42"/>
        <v>0</v>
      </c>
      <c r="U245" s="253">
        <f t="shared" si="43"/>
        <v>0</v>
      </c>
      <c r="V245" s="253">
        <f t="shared" si="44"/>
        <v>0</v>
      </c>
      <c r="W245" s="253">
        <f t="shared" si="45"/>
        <v>0</v>
      </c>
    </row>
    <row r="246" spans="2:23" x14ac:dyDescent="0.35">
      <c r="B246" s="58" t="str">
        <f t="shared" si="46"/>
        <v>!!!</v>
      </c>
      <c r="C246" s="226"/>
      <c r="D246" s="246"/>
      <c r="E246" s="248"/>
      <c r="F246" s="261"/>
      <c r="G246" s="172"/>
      <c r="H246" s="246"/>
      <c r="I246" s="28"/>
      <c r="J246" s="17"/>
      <c r="K246" s="253" t="str">
        <f t="shared" si="47"/>
        <v>Leer</v>
      </c>
      <c r="L246" s="253" t="str">
        <f t="shared" si="37"/>
        <v>Leer</v>
      </c>
      <c r="M246" s="253" t="str">
        <f t="shared" si="48"/>
        <v>Leer</v>
      </c>
      <c r="N246" s="253" t="str">
        <f>VLOOKUP(C246,{"29 - Psychiatrie (Erwachsene)","BGI";"30 - Kinder- und Jugendpsychiatrie","BGII";"31 - Psychosomatik","BGI";0,"Leer"},2,0)</f>
        <v>Leer</v>
      </c>
      <c r="O246" s="253" t="str">
        <f>VLOOKUP(C246,{"29 - Psychiatrie (Erwachsene)","BGIb";"30 - Kinder- und Jugendpsychiatrie","BGIIb";"31 - Psychosomatik","BGIb";0,"Leer"},2,0)</f>
        <v>Leer</v>
      </c>
      <c r="P246" s="253" t="str">
        <f t="shared" si="38"/>
        <v>Leer</v>
      </c>
      <c r="Q246" s="253">
        <f t="shared" si="39"/>
        <v>0</v>
      </c>
      <c r="R246" s="253">
        <f t="shared" si="40"/>
        <v>0</v>
      </c>
      <c r="S246" s="253">
        <f t="shared" si="41"/>
        <v>0</v>
      </c>
      <c r="T246" s="253">
        <f t="shared" si="42"/>
        <v>0</v>
      </c>
      <c r="U246" s="253">
        <f t="shared" si="43"/>
        <v>0</v>
      </c>
      <c r="V246" s="253">
        <f t="shared" si="44"/>
        <v>0</v>
      </c>
      <c r="W246" s="253">
        <f t="shared" si="45"/>
        <v>0</v>
      </c>
    </row>
    <row r="247" spans="2:23" x14ac:dyDescent="0.35">
      <c r="B247" s="58" t="str">
        <f t="shared" si="46"/>
        <v>!!!</v>
      </c>
      <c r="C247" s="226"/>
      <c r="D247" s="246"/>
      <c r="E247" s="248"/>
      <c r="F247" s="261"/>
      <c r="G247" s="172"/>
      <c r="H247" s="246"/>
      <c r="I247" s="28"/>
      <c r="J247" s="17"/>
      <c r="K247" s="253" t="str">
        <f t="shared" si="47"/>
        <v>Leer</v>
      </c>
      <c r="L247" s="253" t="str">
        <f t="shared" si="37"/>
        <v>Leer</v>
      </c>
      <c r="M247" s="253" t="str">
        <f t="shared" si="48"/>
        <v>Leer</v>
      </c>
      <c r="N247" s="253" t="str">
        <f>VLOOKUP(C247,{"29 - Psychiatrie (Erwachsene)","BGI";"30 - Kinder- und Jugendpsychiatrie","BGII";"31 - Psychosomatik","BGI";0,"Leer"},2,0)</f>
        <v>Leer</v>
      </c>
      <c r="O247" s="253" t="str">
        <f>VLOOKUP(C247,{"29 - Psychiatrie (Erwachsene)","BGIb";"30 - Kinder- und Jugendpsychiatrie","BGIIb";"31 - Psychosomatik","BGIb";0,"Leer"},2,0)</f>
        <v>Leer</v>
      </c>
      <c r="P247" s="253" t="str">
        <f t="shared" si="38"/>
        <v>Leer</v>
      </c>
      <c r="Q247" s="253">
        <f t="shared" si="39"/>
        <v>0</v>
      </c>
      <c r="R247" s="253">
        <f t="shared" si="40"/>
        <v>0</v>
      </c>
      <c r="S247" s="253">
        <f t="shared" si="41"/>
        <v>0</v>
      </c>
      <c r="T247" s="253">
        <f t="shared" si="42"/>
        <v>0</v>
      </c>
      <c r="U247" s="253">
        <f t="shared" si="43"/>
        <v>0</v>
      </c>
      <c r="V247" s="253">
        <f t="shared" si="44"/>
        <v>0</v>
      </c>
      <c r="W247" s="253">
        <f t="shared" si="45"/>
        <v>0</v>
      </c>
    </row>
    <row r="248" spans="2:23" x14ac:dyDescent="0.35">
      <c r="B248" s="58" t="str">
        <f t="shared" si="46"/>
        <v>!!!</v>
      </c>
      <c r="C248" s="226"/>
      <c r="D248" s="246"/>
      <c r="E248" s="248"/>
      <c r="F248" s="261"/>
      <c r="G248" s="172"/>
      <c r="H248" s="246"/>
      <c r="I248" s="28"/>
      <c r="J248" s="17"/>
      <c r="K248" s="253" t="str">
        <f t="shared" si="47"/>
        <v>Leer</v>
      </c>
      <c r="L248" s="253" t="str">
        <f t="shared" si="37"/>
        <v>Leer</v>
      </c>
      <c r="M248" s="253" t="str">
        <f t="shared" si="48"/>
        <v>Leer</v>
      </c>
      <c r="N248" s="253" t="str">
        <f>VLOOKUP(C248,{"29 - Psychiatrie (Erwachsene)","BGI";"30 - Kinder- und Jugendpsychiatrie","BGII";"31 - Psychosomatik","BGI";0,"Leer"},2,0)</f>
        <v>Leer</v>
      </c>
      <c r="O248" s="253" t="str">
        <f>VLOOKUP(C248,{"29 - Psychiatrie (Erwachsene)","BGIb";"30 - Kinder- und Jugendpsychiatrie","BGIIb";"31 - Psychosomatik","BGIb";0,"Leer"},2,0)</f>
        <v>Leer</v>
      </c>
      <c r="P248" s="253" t="str">
        <f t="shared" si="38"/>
        <v>Leer</v>
      </c>
      <c r="Q248" s="253">
        <f t="shared" si="39"/>
        <v>0</v>
      </c>
      <c r="R248" s="253">
        <f t="shared" si="40"/>
        <v>0</v>
      </c>
      <c r="S248" s="253">
        <f t="shared" si="41"/>
        <v>0</v>
      </c>
      <c r="T248" s="253">
        <f t="shared" si="42"/>
        <v>0</v>
      </c>
      <c r="U248" s="253">
        <f t="shared" si="43"/>
        <v>0</v>
      </c>
      <c r="V248" s="253">
        <f t="shared" si="44"/>
        <v>0</v>
      </c>
      <c r="W248" s="253">
        <f t="shared" si="45"/>
        <v>0</v>
      </c>
    </row>
    <row r="249" spans="2:23" x14ac:dyDescent="0.35">
      <c r="B249" s="58" t="str">
        <f t="shared" si="46"/>
        <v>!!!</v>
      </c>
      <c r="C249" s="226"/>
      <c r="D249" s="246"/>
      <c r="E249" s="248"/>
      <c r="F249" s="261"/>
      <c r="G249" s="172"/>
      <c r="H249" s="246"/>
      <c r="I249" s="28"/>
      <c r="J249" s="17"/>
      <c r="K249" s="253" t="str">
        <f t="shared" si="47"/>
        <v>Leer</v>
      </c>
      <c r="L249" s="253" t="str">
        <f t="shared" si="37"/>
        <v>Leer</v>
      </c>
      <c r="M249" s="253" t="str">
        <f t="shared" si="48"/>
        <v>Leer</v>
      </c>
      <c r="N249" s="253" t="str">
        <f>VLOOKUP(C249,{"29 - Psychiatrie (Erwachsene)","BGI";"30 - Kinder- und Jugendpsychiatrie","BGII";"31 - Psychosomatik","BGI";0,"Leer"},2,0)</f>
        <v>Leer</v>
      </c>
      <c r="O249" s="253" t="str">
        <f>VLOOKUP(C249,{"29 - Psychiatrie (Erwachsene)","BGIb";"30 - Kinder- und Jugendpsychiatrie","BGIIb";"31 - Psychosomatik","BGIb";0,"Leer"},2,0)</f>
        <v>Leer</v>
      </c>
      <c r="P249" s="253" t="str">
        <f t="shared" si="38"/>
        <v>Leer</v>
      </c>
      <c r="Q249" s="253">
        <f t="shared" si="39"/>
        <v>0</v>
      </c>
      <c r="R249" s="253">
        <f t="shared" si="40"/>
        <v>0</v>
      </c>
      <c r="S249" s="253">
        <f t="shared" si="41"/>
        <v>0</v>
      </c>
      <c r="T249" s="253">
        <f t="shared" si="42"/>
        <v>0</v>
      </c>
      <c r="U249" s="253">
        <f t="shared" si="43"/>
        <v>0</v>
      </c>
      <c r="V249" s="253">
        <f t="shared" si="44"/>
        <v>0</v>
      </c>
      <c r="W249" s="253">
        <f t="shared" si="45"/>
        <v>0</v>
      </c>
    </row>
    <row r="250" spans="2:23" x14ac:dyDescent="0.35">
      <c r="B250" s="58" t="str">
        <f t="shared" si="46"/>
        <v>!!!</v>
      </c>
      <c r="C250" s="226"/>
      <c r="D250" s="246"/>
      <c r="E250" s="248"/>
      <c r="F250" s="261"/>
      <c r="G250" s="172"/>
      <c r="H250" s="246"/>
      <c r="I250" s="28"/>
      <c r="J250" s="17"/>
      <c r="K250" s="253" t="str">
        <f t="shared" si="47"/>
        <v>Leer</v>
      </c>
      <c r="L250" s="253" t="str">
        <f t="shared" si="37"/>
        <v>Leer</v>
      </c>
      <c r="M250" s="253" t="str">
        <f t="shared" si="48"/>
        <v>Leer</v>
      </c>
      <c r="N250" s="253" t="str">
        <f>VLOOKUP(C250,{"29 - Psychiatrie (Erwachsene)","BGI";"30 - Kinder- und Jugendpsychiatrie","BGII";"31 - Psychosomatik","BGI";0,"Leer"},2,0)</f>
        <v>Leer</v>
      </c>
      <c r="O250" s="253" t="str">
        <f>VLOOKUP(C250,{"29 - Psychiatrie (Erwachsene)","BGIb";"30 - Kinder- und Jugendpsychiatrie","BGIIb";"31 - Psychosomatik","BGIb";0,"Leer"},2,0)</f>
        <v>Leer</v>
      </c>
      <c r="P250" s="253" t="str">
        <f t="shared" si="38"/>
        <v>Leer</v>
      </c>
      <c r="Q250" s="253">
        <f t="shared" si="39"/>
        <v>0</v>
      </c>
      <c r="R250" s="253">
        <f t="shared" si="40"/>
        <v>0</v>
      </c>
      <c r="S250" s="253">
        <f t="shared" si="41"/>
        <v>0</v>
      </c>
      <c r="T250" s="253">
        <f t="shared" si="42"/>
        <v>0</v>
      </c>
      <c r="U250" s="253">
        <f t="shared" si="43"/>
        <v>0</v>
      </c>
      <c r="V250" s="253">
        <f t="shared" si="44"/>
        <v>0</v>
      </c>
      <c r="W250" s="253">
        <f t="shared" si="45"/>
        <v>0</v>
      </c>
    </row>
    <row r="251" spans="2:23" x14ac:dyDescent="0.35">
      <c r="B251" s="58" t="str">
        <f t="shared" si="46"/>
        <v>!!!</v>
      </c>
      <c r="C251" s="226"/>
      <c r="D251" s="246"/>
      <c r="E251" s="248"/>
      <c r="F251" s="261"/>
      <c r="G251" s="172"/>
      <c r="H251" s="246"/>
      <c r="I251" s="28"/>
      <c r="J251" s="17"/>
      <c r="K251" s="253" t="str">
        <f t="shared" si="47"/>
        <v>Leer</v>
      </c>
      <c r="L251" s="253" t="str">
        <f t="shared" si="37"/>
        <v>Leer</v>
      </c>
      <c r="M251" s="253" t="str">
        <f t="shared" si="48"/>
        <v>Leer</v>
      </c>
      <c r="N251" s="253" t="str">
        <f>VLOOKUP(C251,{"29 - Psychiatrie (Erwachsene)","BGI";"30 - Kinder- und Jugendpsychiatrie","BGII";"31 - Psychosomatik","BGI";0,"Leer"},2,0)</f>
        <v>Leer</v>
      </c>
      <c r="O251" s="253" t="str">
        <f>VLOOKUP(C251,{"29 - Psychiatrie (Erwachsene)","BGIb";"30 - Kinder- und Jugendpsychiatrie","BGIIb";"31 - Psychosomatik","BGIb";0,"Leer"},2,0)</f>
        <v>Leer</v>
      </c>
      <c r="P251" s="253" t="str">
        <f t="shared" si="38"/>
        <v>Leer</v>
      </c>
      <c r="Q251" s="253">
        <f t="shared" si="39"/>
        <v>0</v>
      </c>
      <c r="R251" s="253">
        <f t="shared" si="40"/>
        <v>0</v>
      </c>
      <c r="S251" s="253">
        <f t="shared" si="41"/>
        <v>0</v>
      </c>
      <c r="T251" s="253">
        <f t="shared" si="42"/>
        <v>0</v>
      </c>
      <c r="U251" s="253">
        <f t="shared" si="43"/>
        <v>0</v>
      </c>
      <c r="V251" s="253">
        <f t="shared" si="44"/>
        <v>0</v>
      </c>
      <c r="W251" s="253">
        <f t="shared" si="45"/>
        <v>0</v>
      </c>
    </row>
    <row r="252" spans="2:23" x14ac:dyDescent="0.35">
      <c r="B252" s="58" t="str">
        <f t="shared" si="46"/>
        <v>!!!</v>
      </c>
      <c r="C252" s="226"/>
      <c r="D252" s="246"/>
      <c r="E252" s="248"/>
      <c r="F252" s="261"/>
      <c r="G252" s="172"/>
      <c r="H252" s="246"/>
      <c r="I252" s="28"/>
      <c r="J252" s="17"/>
      <c r="K252" s="253" t="str">
        <f t="shared" si="47"/>
        <v>Leer</v>
      </c>
      <c r="L252" s="253" t="str">
        <f t="shared" si="37"/>
        <v>Leer</v>
      </c>
      <c r="M252" s="253" t="str">
        <f t="shared" si="48"/>
        <v>Leer</v>
      </c>
      <c r="N252" s="253" t="str">
        <f>VLOOKUP(C252,{"29 - Psychiatrie (Erwachsene)","BGI";"30 - Kinder- und Jugendpsychiatrie","BGII";"31 - Psychosomatik","BGI";0,"Leer"},2,0)</f>
        <v>Leer</v>
      </c>
      <c r="O252" s="253" t="str">
        <f>VLOOKUP(C252,{"29 - Psychiatrie (Erwachsene)","BGIb";"30 - Kinder- und Jugendpsychiatrie","BGIIb";"31 - Psychosomatik","BGIb";0,"Leer"},2,0)</f>
        <v>Leer</v>
      </c>
      <c r="P252" s="253" t="str">
        <f t="shared" si="38"/>
        <v>Leer</v>
      </c>
      <c r="Q252" s="253">
        <f t="shared" si="39"/>
        <v>0</v>
      </c>
      <c r="R252" s="253">
        <f t="shared" si="40"/>
        <v>0</v>
      </c>
      <c r="S252" s="253">
        <f t="shared" si="41"/>
        <v>0</v>
      </c>
      <c r="T252" s="253">
        <f t="shared" si="42"/>
        <v>0</v>
      </c>
      <c r="U252" s="253">
        <f t="shared" si="43"/>
        <v>0</v>
      </c>
      <c r="V252" s="253">
        <f t="shared" si="44"/>
        <v>0</v>
      </c>
      <c r="W252" s="253">
        <f t="shared" si="45"/>
        <v>0</v>
      </c>
    </row>
    <row r="253" spans="2:23" x14ac:dyDescent="0.35">
      <c r="B253" s="58" t="str">
        <f t="shared" si="46"/>
        <v>!!!</v>
      </c>
      <c r="C253" s="226"/>
      <c r="D253" s="246"/>
      <c r="E253" s="248"/>
      <c r="F253" s="261"/>
      <c r="G253" s="172"/>
      <c r="H253" s="246"/>
      <c r="I253" s="28"/>
      <c r="J253" s="17"/>
      <c r="K253" s="253" t="str">
        <f t="shared" si="47"/>
        <v>Leer</v>
      </c>
      <c r="L253" s="253" t="str">
        <f t="shared" si="37"/>
        <v>Leer</v>
      </c>
      <c r="M253" s="253" t="str">
        <f t="shared" si="48"/>
        <v>Leer</v>
      </c>
      <c r="N253" s="253" t="str">
        <f>VLOOKUP(C253,{"29 - Psychiatrie (Erwachsene)","BGI";"30 - Kinder- und Jugendpsychiatrie","BGII";"31 - Psychosomatik","BGI";0,"Leer"},2,0)</f>
        <v>Leer</v>
      </c>
      <c r="O253" s="253" t="str">
        <f>VLOOKUP(C253,{"29 - Psychiatrie (Erwachsene)","BGIb";"30 - Kinder- und Jugendpsychiatrie","BGIIb";"31 - Psychosomatik","BGIb";0,"Leer"},2,0)</f>
        <v>Leer</v>
      </c>
      <c r="P253" s="253" t="str">
        <f t="shared" si="38"/>
        <v>Leer</v>
      </c>
      <c r="Q253" s="253">
        <f t="shared" si="39"/>
        <v>0</v>
      </c>
      <c r="R253" s="253">
        <f t="shared" si="40"/>
        <v>0</v>
      </c>
      <c r="S253" s="253">
        <f t="shared" si="41"/>
        <v>0</v>
      </c>
      <c r="T253" s="253">
        <f t="shared" si="42"/>
        <v>0</v>
      </c>
      <c r="U253" s="253">
        <f t="shared" si="43"/>
        <v>0</v>
      </c>
      <c r="V253" s="253">
        <f t="shared" si="44"/>
        <v>0</v>
      </c>
      <c r="W253" s="253">
        <f t="shared" si="45"/>
        <v>0</v>
      </c>
    </row>
    <row r="254" spans="2:23" x14ac:dyDescent="0.35">
      <c r="B254" s="58" t="str">
        <f t="shared" si="46"/>
        <v>!!!</v>
      </c>
      <c r="C254" s="226"/>
      <c r="D254" s="246"/>
      <c r="E254" s="248"/>
      <c r="F254" s="261"/>
      <c r="G254" s="172"/>
      <c r="H254" s="246"/>
      <c r="I254" s="28"/>
      <c r="J254" s="17"/>
      <c r="K254" s="253" t="str">
        <f t="shared" si="47"/>
        <v>Leer</v>
      </c>
      <c r="L254" s="253" t="str">
        <f t="shared" si="37"/>
        <v>Leer</v>
      </c>
      <c r="M254" s="253" t="str">
        <f t="shared" si="48"/>
        <v>Leer</v>
      </c>
      <c r="N254" s="253" t="str">
        <f>VLOOKUP(C254,{"29 - Psychiatrie (Erwachsene)","BGI";"30 - Kinder- und Jugendpsychiatrie","BGII";"31 - Psychosomatik","BGI";0,"Leer"},2,0)</f>
        <v>Leer</v>
      </c>
      <c r="O254" s="253" t="str">
        <f>VLOOKUP(C254,{"29 - Psychiatrie (Erwachsene)","BGIb";"30 - Kinder- und Jugendpsychiatrie","BGIIb";"31 - Psychosomatik","BGIb";0,"Leer"},2,0)</f>
        <v>Leer</v>
      </c>
      <c r="P254" s="253" t="str">
        <f t="shared" si="38"/>
        <v>Leer</v>
      </c>
      <c r="Q254" s="253">
        <f t="shared" si="39"/>
        <v>0</v>
      </c>
      <c r="R254" s="253">
        <f t="shared" si="40"/>
        <v>0</v>
      </c>
      <c r="S254" s="253">
        <f t="shared" si="41"/>
        <v>0</v>
      </c>
      <c r="T254" s="253">
        <f t="shared" si="42"/>
        <v>0</v>
      </c>
      <c r="U254" s="253">
        <f t="shared" si="43"/>
        <v>0</v>
      </c>
      <c r="V254" s="253">
        <f t="shared" si="44"/>
        <v>0</v>
      </c>
      <c r="W254" s="253">
        <f t="shared" si="45"/>
        <v>0</v>
      </c>
    </row>
    <row r="255" spans="2:23" x14ac:dyDescent="0.35">
      <c r="B255" s="58" t="str">
        <f t="shared" si="46"/>
        <v>!!!</v>
      </c>
      <c r="C255" s="226"/>
      <c r="D255" s="246"/>
      <c r="E255" s="248"/>
      <c r="F255" s="261"/>
      <c r="G255" s="172"/>
      <c r="H255" s="246"/>
      <c r="I255" s="28"/>
      <c r="J255" s="17"/>
      <c r="K255" s="253" t="str">
        <f t="shared" si="47"/>
        <v>Leer</v>
      </c>
      <c r="L255" s="253" t="str">
        <f t="shared" si="37"/>
        <v>Leer</v>
      </c>
      <c r="M255" s="253" t="str">
        <f t="shared" si="48"/>
        <v>Leer</v>
      </c>
      <c r="N255" s="253" t="str">
        <f>VLOOKUP(C255,{"29 - Psychiatrie (Erwachsene)","BGI";"30 - Kinder- und Jugendpsychiatrie","BGII";"31 - Psychosomatik","BGI";0,"Leer"},2,0)</f>
        <v>Leer</v>
      </c>
      <c r="O255" s="253" t="str">
        <f>VLOOKUP(C255,{"29 - Psychiatrie (Erwachsene)","BGIb";"30 - Kinder- und Jugendpsychiatrie","BGIIb";"31 - Psychosomatik","BGIb";0,"Leer"},2,0)</f>
        <v>Leer</v>
      </c>
      <c r="P255" s="253" t="str">
        <f t="shared" si="38"/>
        <v>Leer</v>
      </c>
      <c r="Q255" s="253">
        <f t="shared" si="39"/>
        <v>0</v>
      </c>
      <c r="R255" s="253">
        <f t="shared" si="40"/>
        <v>0</v>
      </c>
      <c r="S255" s="253">
        <f t="shared" si="41"/>
        <v>0</v>
      </c>
      <c r="T255" s="253">
        <f t="shared" si="42"/>
        <v>0</v>
      </c>
      <c r="U255" s="253">
        <f t="shared" si="43"/>
        <v>0</v>
      </c>
      <c r="V255" s="253">
        <f t="shared" si="44"/>
        <v>0</v>
      </c>
      <c r="W255" s="253">
        <f t="shared" si="45"/>
        <v>0</v>
      </c>
    </row>
    <row r="256" spans="2:23" x14ac:dyDescent="0.35">
      <c r="B256" s="58" t="str">
        <f t="shared" si="46"/>
        <v>!!!</v>
      </c>
      <c r="C256" s="226"/>
      <c r="D256" s="246"/>
      <c r="E256" s="248"/>
      <c r="F256" s="261"/>
      <c r="G256" s="172"/>
      <c r="H256" s="246"/>
      <c r="I256" s="28"/>
      <c r="J256" s="17"/>
      <c r="K256" s="253" t="str">
        <f t="shared" si="47"/>
        <v>Leer</v>
      </c>
      <c r="L256" s="253" t="str">
        <f t="shared" si="37"/>
        <v>Leer</v>
      </c>
      <c r="M256" s="253" t="str">
        <f t="shared" si="48"/>
        <v>Leer</v>
      </c>
      <c r="N256" s="253" t="str">
        <f>VLOOKUP(C256,{"29 - Psychiatrie (Erwachsene)","BGI";"30 - Kinder- und Jugendpsychiatrie","BGII";"31 - Psychosomatik","BGI";0,"Leer"},2,0)</f>
        <v>Leer</v>
      </c>
      <c r="O256" s="253" t="str">
        <f>VLOOKUP(C256,{"29 - Psychiatrie (Erwachsene)","BGIb";"30 - Kinder- und Jugendpsychiatrie","BGIIb";"31 - Psychosomatik","BGIb";0,"Leer"},2,0)</f>
        <v>Leer</v>
      </c>
      <c r="P256" s="253" t="str">
        <f t="shared" si="38"/>
        <v>Leer</v>
      </c>
      <c r="Q256" s="253">
        <f t="shared" si="39"/>
        <v>0</v>
      </c>
      <c r="R256" s="253">
        <f t="shared" si="40"/>
        <v>0</v>
      </c>
      <c r="S256" s="253">
        <f t="shared" si="41"/>
        <v>0</v>
      </c>
      <c r="T256" s="253">
        <f t="shared" si="42"/>
        <v>0</v>
      </c>
      <c r="U256" s="253">
        <f t="shared" si="43"/>
        <v>0</v>
      </c>
      <c r="V256" s="253">
        <f t="shared" si="44"/>
        <v>0</v>
      </c>
      <c r="W256" s="253">
        <f t="shared" si="45"/>
        <v>0</v>
      </c>
    </row>
    <row r="257" spans="2:23" x14ac:dyDescent="0.35">
      <c r="B257" s="58" t="str">
        <f t="shared" si="46"/>
        <v>!!!</v>
      </c>
      <c r="C257" s="226"/>
      <c r="D257" s="246"/>
      <c r="E257" s="248"/>
      <c r="F257" s="261"/>
      <c r="G257" s="172"/>
      <c r="H257" s="246"/>
      <c r="I257" s="28"/>
      <c r="J257" s="17"/>
      <c r="K257" s="253" t="str">
        <f t="shared" si="47"/>
        <v>Leer</v>
      </c>
      <c r="L257" s="253" t="str">
        <f t="shared" si="37"/>
        <v>Leer</v>
      </c>
      <c r="M257" s="253" t="str">
        <f t="shared" si="48"/>
        <v>Leer</v>
      </c>
      <c r="N257" s="253" t="str">
        <f>VLOOKUP(C257,{"29 - Psychiatrie (Erwachsene)","BGI";"30 - Kinder- und Jugendpsychiatrie","BGII";"31 - Psychosomatik","BGI";0,"Leer"},2,0)</f>
        <v>Leer</v>
      </c>
      <c r="O257" s="253" t="str">
        <f>VLOOKUP(C257,{"29 - Psychiatrie (Erwachsene)","BGIb";"30 - Kinder- und Jugendpsychiatrie","BGIIb";"31 - Psychosomatik","BGIb";0,"Leer"},2,0)</f>
        <v>Leer</v>
      </c>
      <c r="P257" s="253" t="str">
        <f t="shared" si="38"/>
        <v>Leer</v>
      </c>
      <c r="Q257" s="253">
        <f t="shared" si="39"/>
        <v>0</v>
      </c>
      <c r="R257" s="253">
        <f t="shared" si="40"/>
        <v>0</v>
      </c>
      <c r="S257" s="253">
        <f t="shared" si="41"/>
        <v>0</v>
      </c>
      <c r="T257" s="253">
        <f t="shared" si="42"/>
        <v>0</v>
      </c>
      <c r="U257" s="253">
        <f t="shared" si="43"/>
        <v>0</v>
      </c>
      <c r="V257" s="253">
        <f t="shared" si="44"/>
        <v>0</v>
      </c>
      <c r="W257" s="253">
        <f t="shared" si="45"/>
        <v>0</v>
      </c>
    </row>
    <row r="258" spans="2:23" x14ac:dyDescent="0.35">
      <c r="B258" s="58" t="str">
        <f t="shared" si="46"/>
        <v>!!!</v>
      </c>
      <c r="C258" s="226"/>
      <c r="D258" s="246"/>
      <c r="E258" s="248"/>
      <c r="F258" s="261"/>
      <c r="G258" s="172"/>
      <c r="H258" s="246"/>
      <c r="I258" s="28"/>
      <c r="J258" s="17"/>
      <c r="K258" s="253" t="str">
        <f t="shared" si="47"/>
        <v>Leer</v>
      </c>
      <c r="L258" s="253" t="str">
        <f t="shared" si="37"/>
        <v>Leer</v>
      </c>
      <c r="M258" s="253" t="str">
        <f t="shared" si="48"/>
        <v>Leer</v>
      </c>
      <c r="N258" s="253" t="str">
        <f>VLOOKUP(C258,{"29 - Psychiatrie (Erwachsene)","BGI";"30 - Kinder- und Jugendpsychiatrie","BGII";"31 - Psychosomatik","BGI";0,"Leer"},2,0)</f>
        <v>Leer</v>
      </c>
      <c r="O258" s="253" t="str">
        <f>VLOOKUP(C258,{"29 - Psychiatrie (Erwachsene)","BGIb";"30 - Kinder- und Jugendpsychiatrie","BGIIb";"31 - Psychosomatik","BGIb";0,"Leer"},2,0)</f>
        <v>Leer</v>
      </c>
      <c r="P258" s="253" t="str">
        <f t="shared" si="38"/>
        <v>Leer</v>
      </c>
      <c r="Q258" s="253">
        <f t="shared" si="39"/>
        <v>0</v>
      </c>
      <c r="R258" s="253">
        <f t="shared" si="40"/>
        <v>0</v>
      </c>
      <c r="S258" s="253">
        <f t="shared" si="41"/>
        <v>0</v>
      </c>
      <c r="T258" s="253">
        <f t="shared" si="42"/>
        <v>0</v>
      </c>
      <c r="U258" s="253">
        <f t="shared" si="43"/>
        <v>0</v>
      </c>
      <c r="V258" s="253">
        <f t="shared" si="44"/>
        <v>0</v>
      </c>
      <c r="W258" s="253">
        <f t="shared" si="45"/>
        <v>0</v>
      </c>
    </row>
    <row r="259" spans="2:23" x14ac:dyDescent="0.35">
      <c r="B259" s="58" t="str">
        <f t="shared" si="46"/>
        <v>!!!</v>
      </c>
      <c r="C259" s="226"/>
      <c r="D259" s="246"/>
      <c r="E259" s="248"/>
      <c r="F259" s="261"/>
      <c r="G259" s="172"/>
      <c r="H259" s="246"/>
      <c r="I259" s="28"/>
      <c r="J259" s="17"/>
      <c r="K259" s="253" t="str">
        <f t="shared" si="47"/>
        <v>Leer</v>
      </c>
      <c r="L259" s="253" t="str">
        <f t="shared" si="37"/>
        <v>Leer</v>
      </c>
      <c r="M259" s="253" t="str">
        <f t="shared" si="48"/>
        <v>Leer</v>
      </c>
      <c r="N259" s="253" t="str">
        <f>VLOOKUP(C259,{"29 - Psychiatrie (Erwachsene)","BGI";"30 - Kinder- und Jugendpsychiatrie","BGII";"31 - Psychosomatik","BGI";0,"Leer"},2,0)</f>
        <v>Leer</v>
      </c>
      <c r="O259" s="253" t="str">
        <f>VLOOKUP(C259,{"29 - Psychiatrie (Erwachsene)","BGIb";"30 - Kinder- und Jugendpsychiatrie","BGIIb";"31 - Psychosomatik","BGIb";0,"Leer"},2,0)</f>
        <v>Leer</v>
      </c>
      <c r="P259" s="253" t="str">
        <f t="shared" si="38"/>
        <v>Leer</v>
      </c>
      <c r="Q259" s="253">
        <f t="shared" si="39"/>
        <v>0</v>
      </c>
      <c r="R259" s="253">
        <f t="shared" si="40"/>
        <v>0</v>
      </c>
      <c r="S259" s="253">
        <f t="shared" si="41"/>
        <v>0</v>
      </c>
      <c r="T259" s="253">
        <f t="shared" si="42"/>
        <v>0</v>
      </c>
      <c r="U259" s="253">
        <f t="shared" si="43"/>
        <v>0</v>
      </c>
      <c r="V259" s="253">
        <f t="shared" si="44"/>
        <v>0</v>
      </c>
      <c r="W259" s="253">
        <f t="shared" si="45"/>
        <v>0</v>
      </c>
    </row>
    <row r="260" spans="2:23" x14ac:dyDescent="0.35">
      <c r="B260" s="58" t="str">
        <f t="shared" si="46"/>
        <v>!!!</v>
      </c>
      <c r="C260" s="226"/>
      <c r="D260" s="246"/>
      <c r="E260" s="248"/>
      <c r="F260" s="261"/>
      <c r="G260" s="172"/>
      <c r="H260" s="246"/>
      <c r="I260" s="28"/>
      <c r="J260" s="17"/>
      <c r="K260" s="253" t="str">
        <f t="shared" si="47"/>
        <v>Leer</v>
      </c>
      <c r="L260" s="253" t="str">
        <f t="shared" si="37"/>
        <v>Leer</v>
      </c>
      <c r="M260" s="253" t="str">
        <f t="shared" si="48"/>
        <v>Leer</v>
      </c>
      <c r="N260" s="253" t="str">
        <f>VLOOKUP(C260,{"29 - Psychiatrie (Erwachsene)","BGI";"30 - Kinder- und Jugendpsychiatrie","BGII";"31 - Psychosomatik","BGI";0,"Leer"},2,0)</f>
        <v>Leer</v>
      </c>
      <c r="O260" s="253" t="str">
        <f>VLOOKUP(C260,{"29 - Psychiatrie (Erwachsene)","BGIb";"30 - Kinder- und Jugendpsychiatrie","BGIIb";"31 - Psychosomatik","BGIb";0,"Leer"},2,0)</f>
        <v>Leer</v>
      </c>
      <c r="P260" s="253" t="str">
        <f t="shared" si="38"/>
        <v>Leer</v>
      </c>
      <c r="Q260" s="253">
        <f t="shared" si="39"/>
        <v>0</v>
      </c>
      <c r="R260" s="253">
        <f t="shared" si="40"/>
        <v>0</v>
      </c>
      <c r="S260" s="253">
        <f t="shared" si="41"/>
        <v>0</v>
      </c>
      <c r="T260" s="253">
        <f t="shared" si="42"/>
        <v>0</v>
      </c>
      <c r="U260" s="253">
        <f t="shared" si="43"/>
        <v>0</v>
      </c>
      <c r="V260" s="253">
        <f t="shared" si="44"/>
        <v>0</v>
      </c>
      <c r="W260" s="253">
        <f t="shared" si="45"/>
        <v>0</v>
      </c>
    </row>
    <row r="261" spans="2:23" x14ac:dyDescent="0.35">
      <c r="B261" s="58" t="str">
        <f t="shared" si="46"/>
        <v>!!!</v>
      </c>
      <c r="C261" s="226"/>
      <c r="D261" s="246"/>
      <c r="E261" s="248"/>
      <c r="F261" s="261"/>
      <c r="G261" s="172"/>
      <c r="H261" s="246"/>
      <c r="I261" s="28"/>
      <c r="J261" s="17"/>
      <c r="K261" s="253" t="str">
        <f t="shared" si="47"/>
        <v>Leer</v>
      </c>
      <c r="L261" s="253" t="str">
        <f t="shared" si="37"/>
        <v>Leer</v>
      </c>
      <c r="M261" s="253" t="str">
        <f t="shared" si="48"/>
        <v>Leer</v>
      </c>
      <c r="N261" s="253" t="str">
        <f>VLOOKUP(C261,{"29 - Psychiatrie (Erwachsene)","BGI";"30 - Kinder- und Jugendpsychiatrie","BGII";"31 - Psychosomatik","BGI";0,"Leer"},2,0)</f>
        <v>Leer</v>
      </c>
      <c r="O261" s="253" t="str">
        <f>VLOOKUP(C261,{"29 - Psychiatrie (Erwachsene)","BGIb";"30 - Kinder- und Jugendpsychiatrie","BGIIb";"31 - Psychosomatik","BGIb";0,"Leer"},2,0)</f>
        <v>Leer</v>
      </c>
      <c r="P261" s="253" t="str">
        <f t="shared" si="38"/>
        <v>Leer</v>
      </c>
      <c r="Q261" s="253">
        <f t="shared" si="39"/>
        <v>0</v>
      </c>
      <c r="R261" s="253">
        <f t="shared" si="40"/>
        <v>0</v>
      </c>
      <c r="S261" s="253">
        <f t="shared" si="41"/>
        <v>0</v>
      </c>
      <c r="T261" s="253">
        <f t="shared" si="42"/>
        <v>0</v>
      </c>
      <c r="U261" s="253">
        <f t="shared" si="43"/>
        <v>0</v>
      </c>
      <c r="V261" s="253">
        <f t="shared" si="44"/>
        <v>0</v>
      </c>
      <c r="W261" s="253">
        <f t="shared" si="45"/>
        <v>0</v>
      </c>
    </row>
    <row r="262" spans="2:23" x14ac:dyDescent="0.35">
      <c r="B262" s="58" t="str">
        <f t="shared" si="46"/>
        <v>!!!</v>
      </c>
      <c r="C262" s="226"/>
      <c r="D262" s="246"/>
      <c r="E262" s="248"/>
      <c r="F262" s="261"/>
      <c r="G262" s="172"/>
      <c r="H262" s="246"/>
      <c r="I262" s="28"/>
      <c r="J262" s="17"/>
      <c r="K262" s="253" t="str">
        <f t="shared" si="47"/>
        <v>Leer</v>
      </c>
      <c r="L262" s="253" t="str">
        <f t="shared" si="37"/>
        <v>Leer</v>
      </c>
      <c r="M262" s="253" t="str">
        <f t="shared" si="48"/>
        <v>Leer</v>
      </c>
      <c r="N262" s="253" t="str">
        <f>VLOOKUP(C262,{"29 - Psychiatrie (Erwachsene)","BGI";"30 - Kinder- und Jugendpsychiatrie","BGII";"31 - Psychosomatik","BGI";0,"Leer"},2,0)</f>
        <v>Leer</v>
      </c>
      <c r="O262" s="253" t="str">
        <f>VLOOKUP(C262,{"29 - Psychiatrie (Erwachsene)","BGIb";"30 - Kinder- und Jugendpsychiatrie","BGIIb";"31 - Psychosomatik","BGIb";0,"Leer"},2,0)</f>
        <v>Leer</v>
      </c>
      <c r="P262" s="253" t="str">
        <f t="shared" si="38"/>
        <v>Leer</v>
      </c>
      <c r="Q262" s="253">
        <f t="shared" si="39"/>
        <v>0</v>
      </c>
      <c r="R262" s="253">
        <f t="shared" si="40"/>
        <v>0</v>
      </c>
      <c r="S262" s="253">
        <f t="shared" si="41"/>
        <v>0</v>
      </c>
      <c r="T262" s="253">
        <f t="shared" si="42"/>
        <v>0</v>
      </c>
      <c r="U262" s="253">
        <f t="shared" si="43"/>
        <v>0</v>
      </c>
      <c r="V262" s="253">
        <f t="shared" si="44"/>
        <v>0</v>
      </c>
      <c r="W262" s="253">
        <f t="shared" si="45"/>
        <v>0</v>
      </c>
    </row>
    <row r="263" spans="2:23" x14ac:dyDescent="0.35">
      <c r="B263" s="58" t="str">
        <f t="shared" si="46"/>
        <v>!!!</v>
      </c>
      <c r="C263" s="226"/>
      <c r="D263" s="246"/>
      <c r="E263" s="248"/>
      <c r="F263" s="261"/>
      <c r="G263" s="172"/>
      <c r="H263" s="246"/>
      <c r="I263" s="28"/>
      <c r="J263" s="17"/>
      <c r="K263" s="253" t="str">
        <f t="shared" si="47"/>
        <v>Leer</v>
      </c>
      <c r="L263" s="253" t="str">
        <f t="shared" si="37"/>
        <v>Leer</v>
      </c>
      <c r="M263" s="253" t="str">
        <f t="shared" si="48"/>
        <v>Leer</v>
      </c>
      <c r="N263" s="253" t="str">
        <f>VLOOKUP(C263,{"29 - Psychiatrie (Erwachsene)","BGI";"30 - Kinder- und Jugendpsychiatrie","BGII";"31 - Psychosomatik","BGI";0,"Leer"},2,0)</f>
        <v>Leer</v>
      </c>
      <c r="O263" s="253" t="str">
        <f>VLOOKUP(C263,{"29 - Psychiatrie (Erwachsene)","BGIb";"30 - Kinder- und Jugendpsychiatrie","BGIIb";"31 - Psychosomatik","BGIb";0,"Leer"},2,0)</f>
        <v>Leer</v>
      </c>
      <c r="P263" s="253" t="str">
        <f t="shared" si="38"/>
        <v>Leer</v>
      </c>
      <c r="Q263" s="253">
        <f t="shared" si="39"/>
        <v>0</v>
      </c>
      <c r="R263" s="253">
        <f t="shared" si="40"/>
        <v>0</v>
      </c>
      <c r="S263" s="253">
        <f t="shared" si="41"/>
        <v>0</v>
      </c>
      <c r="T263" s="253">
        <f t="shared" si="42"/>
        <v>0</v>
      </c>
      <c r="U263" s="253">
        <f t="shared" si="43"/>
        <v>0</v>
      </c>
      <c r="V263" s="253">
        <f t="shared" si="44"/>
        <v>0</v>
      </c>
      <c r="W263" s="253">
        <f t="shared" si="45"/>
        <v>0</v>
      </c>
    </row>
    <row r="264" spans="2:23" x14ac:dyDescent="0.35">
      <c r="B264" s="58" t="str">
        <f t="shared" si="46"/>
        <v>!!!</v>
      </c>
      <c r="C264" s="226"/>
      <c r="D264" s="246"/>
      <c r="E264" s="248"/>
      <c r="F264" s="261"/>
      <c r="G264" s="172"/>
      <c r="H264" s="246"/>
      <c r="I264" s="28"/>
      <c r="J264" s="17"/>
      <c r="K264" s="253" t="str">
        <f t="shared" si="47"/>
        <v>Leer</v>
      </c>
      <c r="L264" s="253" t="str">
        <f t="shared" si="37"/>
        <v>Leer</v>
      </c>
      <c r="M264" s="253" t="str">
        <f t="shared" si="48"/>
        <v>Leer</v>
      </c>
      <c r="N264" s="253" t="str">
        <f>VLOOKUP(C264,{"29 - Psychiatrie (Erwachsene)","BGI";"30 - Kinder- und Jugendpsychiatrie","BGII";"31 - Psychosomatik","BGI";0,"Leer"},2,0)</f>
        <v>Leer</v>
      </c>
      <c r="O264" s="253" t="str">
        <f>VLOOKUP(C264,{"29 - Psychiatrie (Erwachsene)","BGIb";"30 - Kinder- und Jugendpsychiatrie","BGIIb";"31 - Psychosomatik","BGIb";0,"Leer"},2,0)</f>
        <v>Leer</v>
      </c>
      <c r="P264" s="253" t="str">
        <f t="shared" si="38"/>
        <v>Leer</v>
      </c>
      <c r="Q264" s="253">
        <f t="shared" si="39"/>
        <v>0</v>
      </c>
      <c r="R264" s="253">
        <f t="shared" si="40"/>
        <v>0</v>
      </c>
      <c r="S264" s="253">
        <f t="shared" si="41"/>
        <v>0</v>
      </c>
      <c r="T264" s="253">
        <f t="shared" si="42"/>
        <v>0</v>
      </c>
      <c r="U264" s="253">
        <f t="shared" si="43"/>
        <v>0</v>
      </c>
      <c r="V264" s="253">
        <f t="shared" si="44"/>
        <v>0</v>
      </c>
      <c r="W264" s="253">
        <f t="shared" si="45"/>
        <v>0</v>
      </c>
    </row>
    <row r="265" spans="2:23" x14ac:dyDescent="0.35">
      <c r="B265" s="58" t="str">
        <f t="shared" si="46"/>
        <v>!!!</v>
      </c>
      <c r="C265" s="226"/>
      <c r="D265" s="246"/>
      <c r="E265" s="248"/>
      <c r="F265" s="261"/>
      <c r="G265" s="172"/>
      <c r="H265" s="246"/>
      <c r="I265" s="28"/>
      <c r="J265" s="17"/>
      <c r="K265" s="253" t="str">
        <f t="shared" si="47"/>
        <v>Leer</v>
      </c>
      <c r="L265" s="253" t="str">
        <f t="shared" si="37"/>
        <v>Leer</v>
      </c>
      <c r="M265" s="253" t="str">
        <f t="shared" si="48"/>
        <v>Leer</v>
      </c>
      <c r="N265" s="253" t="str">
        <f>VLOOKUP(C265,{"29 - Psychiatrie (Erwachsene)","BGI";"30 - Kinder- und Jugendpsychiatrie","BGII";"31 - Psychosomatik","BGI";0,"Leer"},2,0)</f>
        <v>Leer</v>
      </c>
      <c r="O265" s="253" t="str">
        <f>VLOOKUP(C265,{"29 - Psychiatrie (Erwachsene)","BGIb";"30 - Kinder- und Jugendpsychiatrie","BGIIb";"31 - Psychosomatik","BGIb";0,"Leer"},2,0)</f>
        <v>Leer</v>
      </c>
      <c r="P265" s="253" t="str">
        <f t="shared" si="38"/>
        <v>Leer</v>
      </c>
      <c r="Q265" s="253">
        <f t="shared" si="39"/>
        <v>0</v>
      </c>
      <c r="R265" s="253">
        <f t="shared" si="40"/>
        <v>0</v>
      </c>
      <c r="S265" s="253">
        <f t="shared" si="41"/>
        <v>0</v>
      </c>
      <c r="T265" s="253">
        <f t="shared" si="42"/>
        <v>0</v>
      </c>
      <c r="U265" s="253">
        <f t="shared" si="43"/>
        <v>0</v>
      </c>
      <c r="V265" s="253">
        <f t="shared" si="44"/>
        <v>0</v>
      </c>
      <c r="W265" s="253">
        <f t="shared" si="45"/>
        <v>0</v>
      </c>
    </row>
    <row r="266" spans="2:23" x14ac:dyDescent="0.35">
      <c r="B266" s="58" t="str">
        <f t="shared" si="46"/>
        <v>!!!</v>
      </c>
      <c r="C266" s="226"/>
      <c r="D266" s="246"/>
      <c r="E266" s="248"/>
      <c r="F266" s="261"/>
      <c r="G266" s="172"/>
      <c r="H266" s="246"/>
      <c r="I266" s="28"/>
      <c r="J266" s="17"/>
      <c r="K266" s="253" t="str">
        <f t="shared" si="47"/>
        <v>Leer</v>
      </c>
      <c r="L266" s="253" t="str">
        <f t="shared" si="37"/>
        <v>Leer</v>
      </c>
      <c r="M266" s="253" t="str">
        <f t="shared" si="48"/>
        <v>Leer</v>
      </c>
      <c r="N266" s="253" t="str">
        <f>VLOOKUP(C266,{"29 - Psychiatrie (Erwachsene)","BGI";"30 - Kinder- und Jugendpsychiatrie","BGII";"31 - Psychosomatik","BGI";0,"Leer"},2,0)</f>
        <v>Leer</v>
      </c>
      <c r="O266" s="253" t="str">
        <f>VLOOKUP(C266,{"29 - Psychiatrie (Erwachsene)","BGIb";"30 - Kinder- und Jugendpsychiatrie","BGIIb";"31 - Psychosomatik","BGIb";0,"Leer"},2,0)</f>
        <v>Leer</v>
      </c>
      <c r="P266" s="253" t="str">
        <f t="shared" si="38"/>
        <v>Leer</v>
      </c>
      <c r="Q266" s="253">
        <f t="shared" si="39"/>
        <v>0</v>
      </c>
      <c r="R266" s="253">
        <f t="shared" si="40"/>
        <v>0</v>
      </c>
      <c r="S266" s="253">
        <f t="shared" si="41"/>
        <v>0</v>
      </c>
      <c r="T266" s="253">
        <f t="shared" si="42"/>
        <v>0</v>
      </c>
      <c r="U266" s="253">
        <f t="shared" si="43"/>
        <v>0</v>
      </c>
      <c r="V266" s="253">
        <f t="shared" si="44"/>
        <v>0</v>
      </c>
      <c r="W266" s="253">
        <f t="shared" si="45"/>
        <v>0</v>
      </c>
    </row>
    <row r="267" spans="2:23" x14ac:dyDescent="0.35">
      <c r="B267" s="58" t="str">
        <f t="shared" si="46"/>
        <v>!!!</v>
      </c>
      <c r="C267" s="226"/>
      <c r="D267" s="246"/>
      <c r="E267" s="248"/>
      <c r="F267" s="261"/>
      <c r="G267" s="172"/>
      <c r="H267" s="246"/>
      <c r="I267" s="28"/>
      <c r="J267" s="17"/>
      <c r="K267" s="253" t="str">
        <f t="shared" si="47"/>
        <v>Leer</v>
      </c>
      <c r="L267" s="253" t="str">
        <f t="shared" si="37"/>
        <v>Leer</v>
      </c>
      <c r="M267" s="253" t="str">
        <f t="shared" si="48"/>
        <v>Leer</v>
      </c>
      <c r="N267" s="253" t="str">
        <f>VLOOKUP(C267,{"29 - Psychiatrie (Erwachsene)","BGI";"30 - Kinder- und Jugendpsychiatrie","BGII";"31 - Psychosomatik","BGI";0,"Leer"},2,0)</f>
        <v>Leer</v>
      </c>
      <c r="O267" s="253" t="str">
        <f>VLOOKUP(C267,{"29 - Psychiatrie (Erwachsene)","BGIb";"30 - Kinder- und Jugendpsychiatrie","BGIIb";"31 - Psychosomatik","BGIb";0,"Leer"},2,0)</f>
        <v>Leer</v>
      </c>
      <c r="P267" s="253" t="str">
        <f t="shared" si="38"/>
        <v>Leer</v>
      </c>
      <c r="Q267" s="253">
        <f t="shared" si="39"/>
        <v>0</v>
      </c>
      <c r="R267" s="253">
        <f t="shared" si="40"/>
        <v>0</v>
      </c>
      <c r="S267" s="253">
        <f t="shared" si="41"/>
        <v>0</v>
      </c>
      <c r="T267" s="253">
        <f t="shared" si="42"/>
        <v>0</v>
      </c>
      <c r="U267" s="253">
        <f t="shared" si="43"/>
        <v>0</v>
      </c>
      <c r="V267" s="253">
        <f t="shared" si="44"/>
        <v>0</v>
      </c>
      <c r="W267" s="253">
        <f t="shared" si="45"/>
        <v>0</v>
      </c>
    </row>
    <row r="268" spans="2:23" x14ac:dyDescent="0.35">
      <c r="B268" s="58" t="str">
        <f t="shared" si="46"/>
        <v>!!!</v>
      </c>
      <c r="C268" s="226"/>
      <c r="D268" s="246"/>
      <c r="E268" s="248"/>
      <c r="F268" s="261"/>
      <c r="G268" s="172"/>
      <c r="H268" s="246"/>
      <c r="I268" s="28"/>
      <c r="J268" s="17"/>
      <c r="K268" s="253" t="str">
        <f t="shared" si="47"/>
        <v>Leer</v>
      </c>
      <c r="L268" s="253" t="str">
        <f t="shared" si="37"/>
        <v>Leer</v>
      </c>
      <c r="M268" s="253" t="str">
        <f t="shared" si="48"/>
        <v>Leer</v>
      </c>
      <c r="N268" s="253" t="str">
        <f>VLOOKUP(C268,{"29 - Psychiatrie (Erwachsene)","BGI";"30 - Kinder- und Jugendpsychiatrie","BGII";"31 - Psychosomatik","BGI";0,"Leer"},2,0)</f>
        <v>Leer</v>
      </c>
      <c r="O268" s="253" t="str">
        <f>VLOOKUP(C268,{"29 - Psychiatrie (Erwachsene)","BGIb";"30 - Kinder- und Jugendpsychiatrie","BGIIb";"31 - Psychosomatik","BGIb";0,"Leer"},2,0)</f>
        <v>Leer</v>
      </c>
      <c r="P268" s="253" t="str">
        <f t="shared" si="38"/>
        <v>Leer</v>
      </c>
      <c r="Q268" s="253">
        <f t="shared" si="39"/>
        <v>0</v>
      </c>
      <c r="R268" s="253">
        <f t="shared" si="40"/>
        <v>0</v>
      </c>
      <c r="S268" s="253">
        <f t="shared" si="41"/>
        <v>0</v>
      </c>
      <c r="T268" s="253">
        <f t="shared" si="42"/>
        <v>0</v>
      </c>
      <c r="U268" s="253">
        <f t="shared" si="43"/>
        <v>0</v>
      </c>
      <c r="V268" s="253">
        <f t="shared" si="44"/>
        <v>0</v>
      </c>
      <c r="W268" s="253">
        <f t="shared" si="45"/>
        <v>0</v>
      </c>
    </row>
    <row r="269" spans="2:23" x14ac:dyDescent="0.35">
      <c r="B269" s="58" t="str">
        <f t="shared" si="46"/>
        <v>!!!</v>
      </c>
      <c r="C269" s="226"/>
      <c r="D269" s="246"/>
      <c r="E269" s="248"/>
      <c r="F269" s="261"/>
      <c r="G269" s="172"/>
      <c r="H269" s="246"/>
      <c r="I269" s="28"/>
      <c r="J269" s="17"/>
      <c r="K269" s="253" t="str">
        <f t="shared" si="47"/>
        <v>Leer</v>
      </c>
      <c r="L269" s="253" t="str">
        <f t="shared" si="37"/>
        <v>Leer</v>
      </c>
      <c r="M269" s="253" t="str">
        <f t="shared" si="48"/>
        <v>Leer</v>
      </c>
      <c r="N269" s="253" t="str">
        <f>VLOOKUP(C269,{"29 - Psychiatrie (Erwachsene)","BGI";"30 - Kinder- und Jugendpsychiatrie","BGII";"31 - Psychosomatik","BGI";0,"Leer"},2,0)</f>
        <v>Leer</v>
      </c>
      <c r="O269" s="253" t="str">
        <f>VLOOKUP(C269,{"29 - Psychiatrie (Erwachsene)","BGIb";"30 - Kinder- und Jugendpsychiatrie","BGIIb";"31 - Psychosomatik","BGIb";0,"Leer"},2,0)</f>
        <v>Leer</v>
      </c>
      <c r="P269" s="253" t="str">
        <f t="shared" si="38"/>
        <v>Leer</v>
      </c>
      <c r="Q269" s="253">
        <f t="shared" si="39"/>
        <v>0</v>
      </c>
      <c r="R269" s="253">
        <f t="shared" si="40"/>
        <v>0</v>
      </c>
      <c r="S269" s="253">
        <f t="shared" si="41"/>
        <v>0</v>
      </c>
      <c r="T269" s="253">
        <f t="shared" si="42"/>
        <v>0</v>
      </c>
      <c r="U269" s="253">
        <f t="shared" si="43"/>
        <v>0</v>
      </c>
      <c r="V269" s="253">
        <f t="shared" si="44"/>
        <v>0</v>
      </c>
      <c r="W269" s="253">
        <f t="shared" si="45"/>
        <v>0</v>
      </c>
    </row>
    <row r="270" spans="2:23" x14ac:dyDescent="0.35">
      <c r="B270" s="58" t="str">
        <f t="shared" si="46"/>
        <v>!!!</v>
      </c>
      <c r="C270" s="226"/>
      <c r="D270" s="246"/>
      <c r="E270" s="248"/>
      <c r="F270" s="261"/>
      <c r="G270" s="172"/>
      <c r="H270" s="246"/>
      <c r="I270" s="28"/>
      <c r="J270" s="17"/>
      <c r="K270" s="253" t="str">
        <f t="shared" si="47"/>
        <v>Leer</v>
      </c>
      <c r="L270" s="253" t="str">
        <f t="shared" si="37"/>
        <v>Leer</v>
      </c>
      <c r="M270" s="253" t="str">
        <f t="shared" si="48"/>
        <v>Leer</v>
      </c>
      <c r="N270" s="253" t="str">
        <f>VLOOKUP(C270,{"29 - Psychiatrie (Erwachsene)","BGI";"30 - Kinder- und Jugendpsychiatrie","BGII";"31 - Psychosomatik","BGI";0,"Leer"},2,0)</f>
        <v>Leer</v>
      </c>
      <c r="O270" s="253" t="str">
        <f>VLOOKUP(C270,{"29 - Psychiatrie (Erwachsene)","BGIb";"30 - Kinder- und Jugendpsychiatrie","BGIIb";"31 - Psychosomatik","BGIb";0,"Leer"},2,0)</f>
        <v>Leer</v>
      </c>
      <c r="P270" s="253" t="str">
        <f t="shared" si="38"/>
        <v>Leer</v>
      </c>
      <c r="Q270" s="253">
        <f t="shared" si="39"/>
        <v>0</v>
      </c>
      <c r="R270" s="253">
        <f t="shared" si="40"/>
        <v>0</v>
      </c>
      <c r="S270" s="253">
        <f t="shared" si="41"/>
        <v>0</v>
      </c>
      <c r="T270" s="253">
        <f t="shared" si="42"/>
        <v>0</v>
      </c>
      <c r="U270" s="253">
        <f t="shared" si="43"/>
        <v>0</v>
      </c>
      <c r="V270" s="253">
        <f t="shared" si="44"/>
        <v>0</v>
      </c>
      <c r="W270" s="253">
        <f t="shared" si="45"/>
        <v>0</v>
      </c>
    </row>
    <row r="271" spans="2:23" x14ac:dyDescent="0.35">
      <c r="B271" s="58" t="str">
        <f t="shared" si="46"/>
        <v>!!!</v>
      </c>
      <c r="C271" s="226"/>
      <c r="D271" s="246"/>
      <c r="E271" s="248"/>
      <c r="F271" s="261"/>
      <c r="G271" s="172"/>
      <c r="H271" s="246"/>
      <c r="I271" s="28"/>
      <c r="J271" s="17"/>
      <c r="K271" s="253" t="str">
        <f t="shared" si="47"/>
        <v>Leer</v>
      </c>
      <c r="L271" s="253" t="str">
        <f t="shared" si="37"/>
        <v>Leer</v>
      </c>
      <c r="M271" s="253" t="str">
        <f t="shared" si="48"/>
        <v>Leer</v>
      </c>
      <c r="N271" s="253" t="str">
        <f>VLOOKUP(C271,{"29 - Psychiatrie (Erwachsene)","BGI";"30 - Kinder- und Jugendpsychiatrie","BGII";"31 - Psychosomatik","BGI";0,"Leer"},2,0)</f>
        <v>Leer</v>
      </c>
      <c r="O271" s="253" t="str">
        <f>VLOOKUP(C271,{"29 - Psychiatrie (Erwachsene)","BGIb";"30 - Kinder- und Jugendpsychiatrie","BGIIb";"31 - Psychosomatik","BGIb";0,"Leer"},2,0)</f>
        <v>Leer</v>
      </c>
      <c r="P271" s="253" t="str">
        <f t="shared" si="38"/>
        <v>Leer</v>
      </c>
      <c r="Q271" s="253">
        <f t="shared" si="39"/>
        <v>0</v>
      </c>
      <c r="R271" s="253">
        <f t="shared" si="40"/>
        <v>0</v>
      </c>
      <c r="S271" s="253">
        <f t="shared" si="41"/>
        <v>0</v>
      </c>
      <c r="T271" s="253">
        <f t="shared" si="42"/>
        <v>0</v>
      </c>
      <c r="U271" s="253">
        <f t="shared" si="43"/>
        <v>0</v>
      </c>
      <c r="V271" s="253">
        <f t="shared" si="44"/>
        <v>0</v>
      </c>
      <c r="W271" s="253">
        <f t="shared" si="45"/>
        <v>0</v>
      </c>
    </row>
    <row r="272" spans="2:23" x14ac:dyDescent="0.35">
      <c r="B272" s="58" t="str">
        <f t="shared" si="46"/>
        <v>!!!</v>
      </c>
      <c r="C272" s="226"/>
      <c r="D272" s="246"/>
      <c r="E272" s="248"/>
      <c r="F272" s="261"/>
      <c r="G272" s="172"/>
      <c r="H272" s="246"/>
      <c r="I272" s="28"/>
      <c r="J272" s="17"/>
      <c r="K272" s="253" t="str">
        <f t="shared" si="47"/>
        <v>Leer</v>
      </c>
      <c r="L272" s="253" t="str">
        <f t="shared" ref="L272:L335" si="49">IF(C272&lt;&gt;"","TND","Leer")</f>
        <v>Leer</v>
      </c>
      <c r="M272" s="253" t="str">
        <f t="shared" si="48"/>
        <v>Leer</v>
      </c>
      <c r="N272" s="253" t="str">
        <f>VLOOKUP(C272,{"29 - Psychiatrie (Erwachsene)","BGI";"30 - Kinder- und Jugendpsychiatrie","BGII";"31 - Psychosomatik","BGI";0,"Leer"},2,0)</f>
        <v>Leer</v>
      </c>
      <c r="O272" s="253" t="str">
        <f>VLOOKUP(C272,{"29 - Psychiatrie (Erwachsene)","BGIb";"30 - Kinder- und Jugendpsychiatrie","BGIIb";"31 - Psychosomatik","BGIb";0,"Leer"},2,0)</f>
        <v>Leer</v>
      </c>
      <c r="P272" s="253" t="str">
        <f t="shared" ref="P272:P335" si="50">IF(E272="Anrechnung Fachkräfte Nicht-PPP-RL Berufsgruppen in VKS",O272,N272)</f>
        <v>Leer</v>
      </c>
      <c r="Q272" s="253">
        <f t="shared" ref="Q272:Q335" si="51">IF(LEN(B272)&gt;0,0,1)</f>
        <v>0</v>
      </c>
      <c r="R272" s="253">
        <f t="shared" ref="R272:R335" si="52">IF(C272&lt;&gt;"",1,0)</f>
        <v>0</v>
      </c>
      <c r="S272" s="253">
        <f t="shared" ref="S272:S335" si="53">IF(LEN(D272)&gt;0,1,0)</f>
        <v>0</v>
      </c>
      <c r="T272" s="253">
        <f t="shared" ref="T272:T335" si="54">IF(LEN(E272)&gt;0,1,0)</f>
        <v>0</v>
      </c>
      <c r="U272" s="253">
        <f t="shared" ref="U272:U335" si="55">IF(LEN(F272)&gt;0,1,0)</f>
        <v>0</v>
      </c>
      <c r="V272" s="253">
        <f t="shared" ref="V272:V335" si="56">IF(LEN(G272)&gt;0,1,0)</f>
        <v>0</v>
      </c>
      <c r="W272" s="253">
        <f t="shared" ref="W272:W335" si="57">IF(LEN(H272)&gt;0,1,0)</f>
        <v>0</v>
      </c>
    </row>
    <row r="273" spans="2:23" x14ac:dyDescent="0.35">
      <c r="B273" s="58" t="str">
        <f t="shared" ref="B273:B336" si="58">IF(SUM(R273:W273)&lt;6,"!!!","")</f>
        <v>!!!</v>
      </c>
      <c r="C273" s="226"/>
      <c r="D273" s="246"/>
      <c r="E273" s="248"/>
      <c r="F273" s="261"/>
      <c r="G273" s="172"/>
      <c r="H273" s="246"/>
      <c r="I273" s="28"/>
      <c r="J273" s="17"/>
      <c r="K273" s="253" t="str">
        <f t="shared" ref="K273:K336" si="59">IF(C272&lt;&gt;"","Einrichtungen","Leer")</f>
        <v>Leer</v>
      </c>
      <c r="L273" s="253" t="str">
        <f t="shared" si="49"/>
        <v>Leer</v>
      </c>
      <c r="M273" s="253" t="str">
        <f t="shared" ref="M273:M336" si="60">IF($C273&lt;&gt;"","Anrechnungstatbestand","Leer")</f>
        <v>Leer</v>
      </c>
      <c r="N273" s="253" t="str">
        <f>VLOOKUP(C273,{"29 - Psychiatrie (Erwachsene)","BGI";"30 - Kinder- und Jugendpsychiatrie","BGII";"31 - Psychosomatik","BGI";0,"Leer"},2,0)</f>
        <v>Leer</v>
      </c>
      <c r="O273" s="253" t="str">
        <f>VLOOKUP(C273,{"29 - Psychiatrie (Erwachsene)","BGIb";"30 - Kinder- und Jugendpsychiatrie","BGIIb";"31 - Psychosomatik","BGIb";0,"Leer"},2,0)</f>
        <v>Leer</v>
      </c>
      <c r="P273" s="253" t="str">
        <f t="shared" si="50"/>
        <v>Leer</v>
      </c>
      <c r="Q273" s="253">
        <f t="shared" si="51"/>
        <v>0</v>
      </c>
      <c r="R273" s="253">
        <f t="shared" si="52"/>
        <v>0</v>
      </c>
      <c r="S273" s="253">
        <f t="shared" si="53"/>
        <v>0</v>
      </c>
      <c r="T273" s="253">
        <f t="shared" si="54"/>
        <v>0</v>
      </c>
      <c r="U273" s="253">
        <f t="shared" si="55"/>
        <v>0</v>
      </c>
      <c r="V273" s="253">
        <f t="shared" si="56"/>
        <v>0</v>
      </c>
      <c r="W273" s="253">
        <f t="shared" si="57"/>
        <v>0</v>
      </c>
    </row>
    <row r="274" spans="2:23" x14ac:dyDescent="0.35">
      <c r="B274" s="58" t="str">
        <f t="shared" si="58"/>
        <v>!!!</v>
      </c>
      <c r="C274" s="226"/>
      <c r="D274" s="246"/>
      <c r="E274" s="248"/>
      <c r="F274" s="261"/>
      <c r="G274" s="172"/>
      <c r="H274" s="246"/>
      <c r="I274" s="28"/>
      <c r="J274" s="17"/>
      <c r="K274" s="253" t="str">
        <f t="shared" si="59"/>
        <v>Leer</v>
      </c>
      <c r="L274" s="253" t="str">
        <f t="shared" si="49"/>
        <v>Leer</v>
      </c>
      <c r="M274" s="253" t="str">
        <f t="shared" si="60"/>
        <v>Leer</v>
      </c>
      <c r="N274" s="253" t="str">
        <f>VLOOKUP(C274,{"29 - Psychiatrie (Erwachsene)","BGI";"30 - Kinder- und Jugendpsychiatrie","BGII";"31 - Psychosomatik","BGI";0,"Leer"},2,0)</f>
        <v>Leer</v>
      </c>
      <c r="O274" s="253" t="str">
        <f>VLOOKUP(C274,{"29 - Psychiatrie (Erwachsene)","BGIb";"30 - Kinder- und Jugendpsychiatrie","BGIIb";"31 - Psychosomatik","BGIb";0,"Leer"},2,0)</f>
        <v>Leer</v>
      </c>
      <c r="P274" s="253" t="str">
        <f t="shared" si="50"/>
        <v>Leer</v>
      </c>
      <c r="Q274" s="253">
        <f t="shared" si="51"/>
        <v>0</v>
      </c>
      <c r="R274" s="253">
        <f t="shared" si="52"/>
        <v>0</v>
      </c>
      <c r="S274" s="253">
        <f t="shared" si="53"/>
        <v>0</v>
      </c>
      <c r="T274" s="253">
        <f t="shared" si="54"/>
        <v>0</v>
      </c>
      <c r="U274" s="253">
        <f t="shared" si="55"/>
        <v>0</v>
      </c>
      <c r="V274" s="253">
        <f t="shared" si="56"/>
        <v>0</v>
      </c>
      <c r="W274" s="253">
        <f t="shared" si="57"/>
        <v>0</v>
      </c>
    </row>
    <row r="275" spans="2:23" x14ac:dyDescent="0.35">
      <c r="B275" s="58" t="str">
        <f t="shared" si="58"/>
        <v>!!!</v>
      </c>
      <c r="C275" s="226"/>
      <c r="D275" s="246"/>
      <c r="E275" s="248"/>
      <c r="F275" s="261"/>
      <c r="G275" s="172"/>
      <c r="H275" s="246"/>
      <c r="I275" s="28"/>
      <c r="J275" s="17"/>
      <c r="K275" s="253" t="str">
        <f t="shared" si="59"/>
        <v>Leer</v>
      </c>
      <c r="L275" s="253" t="str">
        <f t="shared" si="49"/>
        <v>Leer</v>
      </c>
      <c r="M275" s="253" t="str">
        <f t="shared" si="60"/>
        <v>Leer</v>
      </c>
      <c r="N275" s="253" t="str">
        <f>VLOOKUP(C275,{"29 - Psychiatrie (Erwachsene)","BGI";"30 - Kinder- und Jugendpsychiatrie","BGII";"31 - Psychosomatik","BGI";0,"Leer"},2,0)</f>
        <v>Leer</v>
      </c>
      <c r="O275" s="253" t="str">
        <f>VLOOKUP(C275,{"29 - Psychiatrie (Erwachsene)","BGIb";"30 - Kinder- und Jugendpsychiatrie","BGIIb";"31 - Psychosomatik","BGIb";0,"Leer"},2,0)</f>
        <v>Leer</v>
      </c>
      <c r="P275" s="253" t="str">
        <f t="shared" si="50"/>
        <v>Leer</v>
      </c>
      <c r="Q275" s="253">
        <f t="shared" si="51"/>
        <v>0</v>
      </c>
      <c r="R275" s="253">
        <f t="shared" si="52"/>
        <v>0</v>
      </c>
      <c r="S275" s="253">
        <f t="shared" si="53"/>
        <v>0</v>
      </c>
      <c r="T275" s="253">
        <f t="shared" si="54"/>
        <v>0</v>
      </c>
      <c r="U275" s="253">
        <f t="shared" si="55"/>
        <v>0</v>
      </c>
      <c r="V275" s="253">
        <f t="shared" si="56"/>
        <v>0</v>
      </c>
      <c r="W275" s="253">
        <f t="shared" si="57"/>
        <v>0</v>
      </c>
    </row>
    <row r="276" spans="2:23" x14ac:dyDescent="0.35">
      <c r="B276" s="58" t="str">
        <f t="shared" si="58"/>
        <v>!!!</v>
      </c>
      <c r="C276" s="226"/>
      <c r="D276" s="246"/>
      <c r="E276" s="248"/>
      <c r="F276" s="261"/>
      <c r="G276" s="172"/>
      <c r="H276" s="246"/>
      <c r="I276" s="28"/>
      <c r="J276" s="17"/>
      <c r="K276" s="253" t="str">
        <f t="shared" si="59"/>
        <v>Leer</v>
      </c>
      <c r="L276" s="253" t="str">
        <f t="shared" si="49"/>
        <v>Leer</v>
      </c>
      <c r="M276" s="253" t="str">
        <f t="shared" si="60"/>
        <v>Leer</v>
      </c>
      <c r="N276" s="253" t="str">
        <f>VLOOKUP(C276,{"29 - Psychiatrie (Erwachsene)","BGI";"30 - Kinder- und Jugendpsychiatrie","BGII";"31 - Psychosomatik","BGI";0,"Leer"},2,0)</f>
        <v>Leer</v>
      </c>
      <c r="O276" s="253" t="str">
        <f>VLOOKUP(C276,{"29 - Psychiatrie (Erwachsene)","BGIb";"30 - Kinder- und Jugendpsychiatrie","BGIIb";"31 - Psychosomatik","BGIb";0,"Leer"},2,0)</f>
        <v>Leer</v>
      </c>
      <c r="P276" s="253" t="str">
        <f t="shared" si="50"/>
        <v>Leer</v>
      </c>
      <c r="Q276" s="253">
        <f t="shared" si="51"/>
        <v>0</v>
      </c>
      <c r="R276" s="253">
        <f t="shared" si="52"/>
        <v>0</v>
      </c>
      <c r="S276" s="253">
        <f t="shared" si="53"/>
        <v>0</v>
      </c>
      <c r="T276" s="253">
        <f t="shared" si="54"/>
        <v>0</v>
      </c>
      <c r="U276" s="253">
        <f t="shared" si="55"/>
        <v>0</v>
      </c>
      <c r="V276" s="253">
        <f t="shared" si="56"/>
        <v>0</v>
      </c>
      <c r="W276" s="253">
        <f t="shared" si="57"/>
        <v>0</v>
      </c>
    </row>
    <row r="277" spans="2:23" x14ac:dyDescent="0.35">
      <c r="B277" s="58" t="str">
        <f t="shared" si="58"/>
        <v>!!!</v>
      </c>
      <c r="C277" s="226"/>
      <c r="D277" s="246"/>
      <c r="E277" s="248"/>
      <c r="F277" s="261"/>
      <c r="G277" s="172"/>
      <c r="H277" s="246"/>
      <c r="I277" s="28"/>
      <c r="J277" s="17"/>
      <c r="K277" s="253" t="str">
        <f t="shared" si="59"/>
        <v>Leer</v>
      </c>
      <c r="L277" s="253" t="str">
        <f t="shared" si="49"/>
        <v>Leer</v>
      </c>
      <c r="M277" s="253" t="str">
        <f t="shared" si="60"/>
        <v>Leer</v>
      </c>
      <c r="N277" s="253" t="str">
        <f>VLOOKUP(C277,{"29 - Psychiatrie (Erwachsene)","BGI";"30 - Kinder- und Jugendpsychiatrie","BGII";"31 - Psychosomatik","BGI";0,"Leer"},2,0)</f>
        <v>Leer</v>
      </c>
      <c r="O277" s="253" t="str">
        <f>VLOOKUP(C277,{"29 - Psychiatrie (Erwachsene)","BGIb";"30 - Kinder- und Jugendpsychiatrie","BGIIb";"31 - Psychosomatik","BGIb";0,"Leer"},2,0)</f>
        <v>Leer</v>
      </c>
      <c r="P277" s="253" t="str">
        <f t="shared" si="50"/>
        <v>Leer</v>
      </c>
      <c r="Q277" s="253">
        <f t="shared" si="51"/>
        <v>0</v>
      </c>
      <c r="R277" s="253">
        <f t="shared" si="52"/>
        <v>0</v>
      </c>
      <c r="S277" s="253">
        <f t="shared" si="53"/>
        <v>0</v>
      </c>
      <c r="T277" s="253">
        <f t="shared" si="54"/>
        <v>0</v>
      </c>
      <c r="U277" s="253">
        <f t="shared" si="55"/>
        <v>0</v>
      </c>
      <c r="V277" s="253">
        <f t="shared" si="56"/>
        <v>0</v>
      </c>
      <c r="W277" s="253">
        <f t="shared" si="57"/>
        <v>0</v>
      </c>
    </row>
    <row r="278" spans="2:23" x14ac:dyDescent="0.35">
      <c r="B278" s="58" t="str">
        <f t="shared" si="58"/>
        <v>!!!</v>
      </c>
      <c r="C278" s="226"/>
      <c r="D278" s="246"/>
      <c r="E278" s="248"/>
      <c r="F278" s="261"/>
      <c r="G278" s="172"/>
      <c r="H278" s="246"/>
      <c r="I278" s="28"/>
      <c r="J278" s="17"/>
      <c r="K278" s="253" t="str">
        <f t="shared" si="59"/>
        <v>Leer</v>
      </c>
      <c r="L278" s="253" t="str">
        <f t="shared" si="49"/>
        <v>Leer</v>
      </c>
      <c r="M278" s="253" t="str">
        <f t="shared" si="60"/>
        <v>Leer</v>
      </c>
      <c r="N278" s="253" t="str">
        <f>VLOOKUP(C278,{"29 - Psychiatrie (Erwachsene)","BGI";"30 - Kinder- und Jugendpsychiatrie","BGII";"31 - Psychosomatik","BGI";0,"Leer"},2,0)</f>
        <v>Leer</v>
      </c>
      <c r="O278" s="253" t="str">
        <f>VLOOKUP(C278,{"29 - Psychiatrie (Erwachsene)","BGIb";"30 - Kinder- und Jugendpsychiatrie","BGIIb";"31 - Psychosomatik","BGIb";0,"Leer"},2,0)</f>
        <v>Leer</v>
      </c>
      <c r="P278" s="253" t="str">
        <f t="shared" si="50"/>
        <v>Leer</v>
      </c>
      <c r="Q278" s="253">
        <f t="shared" si="51"/>
        <v>0</v>
      </c>
      <c r="R278" s="253">
        <f t="shared" si="52"/>
        <v>0</v>
      </c>
      <c r="S278" s="253">
        <f t="shared" si="53"/>
        <v>0</v>
      </c>
      <c r="T278" s="253">
        <f t="shared" si="54"/>
        <v>0</v>
      </c>
      <c r="U278" s="253">
        <f t="shared" si="55"/>
        <v>0</v>
      </c>
      <c r="V278" s="253">
        <f t="shared" si="56"/>
        <v>0</v>
      </c>
      <c r="W278" s="253">
        <f t="shared" si="57"/>
        <v>0</v>
      </c>
    </row>
    <row r="279" spans="2:23" x14ac:dyDescent="0.35">
      <c r="B279" s="58" t="str">
        <f t="shared" si="58"/>
        <v>!!!</v>
      </c>
      <c r="C279" s="226"/>
      <c r="D279" s="246"/>
      <c r="E279" s="248"/>
      <c r="F279" s="261"/>
      <c r="G279" s="172"/>
      <c r="H279" s="246"/>
      <c r="I279" s="28"/>
      <c r="J279" s="17"/>
      <c r="K279" s="253" t="str">
        <f t="shared" si="59"/>
        <v>Leer</v>
      </c>
      <c r="L279" s="253" t="str">
        <f t="shared" si="49"/>
        <v>Leer</v>
      </c>
      <c r="M279" s="253" t="str">
        <f t="shared" si="60"/>
        <v>Leer</v>
      </c>
      <c r="N279" s="253" t="str">
        <f>VLOOKUP(C279,{"29 - Psychiatrie (Erwachsene)","BGI";"30 - Kinder- und Jugendpsychiatrie","BGII";"31 - Psychosomatik","BGI";0,"Leer"},2,0)</f>
        <v>Leer</v>
      </c>
      <c r="O279" s="253" t="str">
        <f>VLOOKUP(C279,{"29 - Psychiatrie (Erwachsene)","BGIb";"30 - Kinder- und Jugendpsychiatrie","BGIIb";"31 - Psychosomatik","BGIb";0,"Leer"},2,0)</f>
        <v>Leer</v>
      </c>
      <c r="P279" s="253" t="str">
        <f t="shared" si="50"/>
        <v>Leer</v>
      </c>
      <c r="Q279" s="253">
        <f t="shared" si="51"/>
        <v>0</v>
      </c>
      <c r="R279" s="253">
        <f t="shared" si="52"/>
        <v>0</v>
      </c>
      <c r="S279" s="253">
        <f t="shared" si="53"/>
        <v>0</v>
      </c>
      <c r="T279" s="253">
        <f t="shared" si="54"/>
        <v>0</v>
      </c>
      <c r="U279" s="253">
        <f t="shared" si="55"/>
        <v>0</v>
      </c>
      <c r="V279" s="253">
        <f t="shared" si="56"/>
        <v>0</v>
      </c>
      <c r="W279" s="253">
        <f t="shared" si="57"/>
        <v>0</v>
      </c>
    </row>
    <row r="280" spans="2:23" x14ac:dyDescent="0.35">
      <c r="B280" s="58" t="str">
        <f t="shared" si="58"/>
        <v>!!!</v>
      </c>
      <c r="C280" s="226"/>
      <c r="D280" s="246"/>
      <c r="E280" s="248"/>
      <c r="F280" s="261"/>
      <c r="G280" s="172"/>
      <c r="H280" s="246"/>
      <c r="I280" s="28"/>
      <c r="J280" s="17"/>
      <c r="K280" s="253" t="str">
        <f t="shared" si="59"/>
        <v>Leer</v>
      </c>
      <c r="L280" s="253" t="str">
        <f t="shared" si="49"/>
        <v>Leer</v>
      </c>
      <c r="M280" s="253" t="str">
        <f t="shared" si="60"/>
        <v>Leer</v>
      </c>
      <c r="N280" s="253" t="str">
        <f>VLOOKUP(C280,{"29 - Psychiatrie (Erwachsene)","BGI";"30 - Kinder- und Jugendpsychiatrie","BGII";"31 - Psychosomatik","BGI";0,"Leer"},2,0)</f>
        <v>Leer</v>
      </c>
      <c r="O280" s="253" t="str">
        <f>VLOOKUP(C280,{"29 - Psychiatrie (Erwachsene)","BGIb";"30 - Kinder- und Jugendpsychiatrie","BGIIb";"31 - Psychosomatik","BGIb";0,"Leer"},2,0)</f>
        <v>Leer</v>
      </c>
      <c r="P280" s="253" t="str">
        <f t="shared" si="50"/>
        <v>Leer</v>
      </c>
      <c r="Q280" s="253">
        <f t="shared" si="51"/>
        <v>0</v>
      </c>
      <c r="R280" s="253">
        <f t="shared" si="52"/>
        <v>0</v>
      </c>
      <c r="S280" s="253">
        <f t="shared" si="53"/>
        <v>0</v>
      </c>
      <c r="T280" s="253">
        <f t="shared" si="54"/>
        <v>0</v>
      </c>
      <c r="U280" s="253">
        <f t="shared" si="55"/>
        <v>0</v>
      </c>
      <c r="V280" s="253">
        <f t="shared" si="56"/>
        <v>0</v>
      </c>
      <c r="W280" s="253">
        <f t="shared" si="57"/>
        <v>0</v>
      </c>
    </row>
    <row r="281" spans="2:23" x14ac:dyDescent="0.35">
      <c r="B281" s="58" t="str">
        <f t="shared" si="58"/>
        <v>!!!</v>
      </c>
      <c r="C281" s="226"/>
      <c r="D281" s="246"/>
      <c r="E281" s="248"/>
      <c r="F281" s="261"/>
      <c r="G281" s="172"/>
      <c r="H281" s="246"/>
      <c r="I281" s="28"/>
      <c r="J281" s="17"/>
      <c r="K281" s="253" t="str">
        <f t="shared" si="59"/>
        <v>Leer</v>
      </c>
      <c r="L281" s="253" t="str">
        <f t="shared" si="49"/>
        <v>Leer</v>
      </c>
      <c r="M281" s="253" t="str">
        <f t="shared" si="60"/>
        <v>Leer</v>
      </c>
      <c r="N281" s="253" t="str">
        <f>VLOOKUP(C281,{"29 - Psychiatrie (Erwachsene)","BGI";"30 - Kinder- und Jugendpsychiatrie","BGII";"31 - Psychosomatik","BGI";0,"Leer"},2,0)</f>
        <v>Leer</v>
      </c>
      <c r="O281" s="253" t="str">
        <f>VLOOKUP(C281,{"29 - Psychiatrie (Erwachsene)","BGIb";"30 - Kinder- und Jugendpsychiatrie","BGIIb";"31 - Psychosomatik","BGIb";0,"Leer"},2,0)</f>
        <v>Leer</v>
      </c>
      <c r="P281" s="253" t="str">
        <f t="shared" si="50"/>
        <v>Leer</v>
      </c>
      <c r="Q281" s="253">
        <f t="shared" si="51"/>
        <v>0</v>
      </c>
      <c r="R281" s="253">
        <f t="shared" si="52"/>
        <v>0</v>
      </c>
      <c r="S281" s="253">
        <f t="shared" si="53"/>
        <v>0</v>
      </c>
      <c r="T281" s="253">
        <f t="shared" si="54"/>
        <v>0</v>
      </c>
      <c r="U281" s="253">
        <f t="shared" si="55"/>
        <v>0</v>
      </c>
      <c r="V281" s="253">
        <f t="shared" si="56"/>
        <v>0</v>
      </c>
      <c r="W281" s="253">
        <f t="shared" si="57"/>
        <v>0</v>
      </c>
    </row>
    <row r="282" spans="2:23" x14ac:dyDescent="0.35">
      <c r="B282" s="58" t="str">
        <f t="shared" si="58"/>
        <v>!!!</v>
      </c>
      <c r="C282" s="226"/>
      <c r="D282" s="246"/>
      <c r="E282" s="248"/>
      <c r="F282" s="261"/>
      <c r="G282" s="172"/>
      <c r="H282" s="246"/>
      <c r="I282" s="28"/>
      <c r="J282" s="17"/>
      <c r="K282" s="253" t="str">
        <f t="shared" si="59"/>
        <v>Leer</v>
      </c>
      <c r="L282" s="253" t="str">
        <f t="shared" si="49"/>
        <v>Leer</v>
      </c>
      <c r="M282" s="253" t="str">
        <f t="shared" si="60"/>
        <v>Leer</v>
      </c>
      <c r="N282" s="253" t="str">
        <f>VLOOKUP(C282,{"29 - Psychiatrie (Erwachsene)","BGI";"30 - Kinder- und Jugendpsychiatrie","BGII";"31 - Psychosomatik","BGI";0,"Leer"},2,0)</f>
        <v>Leer</v>
      </c>
      <c r="O282" s="253" t="str">
        <f>VLOOKUP(C282,{"29 - Psychiatrie (Erwachsene)","BGIb";"30 - Kinder- und Jugendpsychiatrie","BGIIb";"31 - Psychosomatik","BGIb";0,"Leer"},2,0)</f>
        <v>Leer</v>
      </c>
      <c r="P282" s="253" t="str">
        <f t="shared" si="50"/>
        <v>Leer</v>
      </c>
      <c r="Q282" s="253">
        <f t="shared" si="51"/>
        <v>0</v>
      </c>
      <c r="R282" s="253">
        <f t="shared" si="52"/>
        <v>0</v>
      </c>
      <c r="S282" s="253">
        <f t="shared" si="53"/>
        <v>0</v>
      </c>
      <c r="T282" s="253">
        <f t="shared" si="54"/>
        <v>0</v>
      </c>
      <c r="U282" s="253">
        <f t="shared" si="55"/>
        <v>0</v>
      </c>
      <c r="V282" s="253">
        <f t="shared" si="56"/>
        <v>0</v>
      </c>
      <c r="W282" s="253">
        <f t="shared" si="57"/>
        <v>0</v>
      </c>
    </row>
    <row r="283" spans="2:23" x14ac:dyDescent="0.35">
      <c r="B283" s="58" t="str">
        <f t="shared" si="58"/>
        <v>!!!</v>
      </c>
      <c r="C283" s="226"/>
      <c r="D283" s="246"/>
      <c r="E283" s="248"/>
      <c r="F283" s="261"/>
      <c r="G283" s="172"/>
      <c r="H283" s="246"/>
      <c r="I283" s="28"/>
      <c r="J283" s="17"/>
      <c r="K283" s="253" t="str">
        <f t="shared" si="59"/>
        <v>Leer</v>
      </c>
      <c r="L283" s="253" t="str">
        <f t="shared" si="49"/>
        <v>Leer</v>
      </c>
      <c r="M283" s="253" t="str">
        <f t="shared" si="60"/>
        <v>Leer</v>
      </c>
      <c r="N283" s="253" t="str">
        <f>VLOOKUP(C283,{"29 - Psychiatrie (Erwachsene)","BGI";"30 - Kinder- und Jugendpsychiatrie","BGII";"31 - Psychosomatik","BGI";0,"Leer"},2,0)</f>
        <v>Leer</v>
      </c>
      <c r="O283" s="253" t="str">
        <f>VLOOKUP(C283,{"29 - Psychiatrie (Erwachsene)","BGIb";"30 - Kinder- und Jugendpsychiatrie","BGIIb";"31 - Psychosomatik","BGIb";0,"Leer"},2,0)</f>
        <v>Leer</v>
      </c>
      <c r="P283" s="253" t="str">
        <f t="shared" si="50"/>
        <v>Leer</v>
      </c>
      <c r="Q283" s="253">
        <f t="shared" si="51"/>
        <v>0</v>
      </c>
      <c r="R283" s="253">
        <f t="shared" si="52"/>
        <v>0</v>
      </c>
      <c r="S283" s="253">
        <f t="shared" si="53"/>
        <v>0</v>
      </c>
      <c r="T283" s="253">
        <f t="shared" si="54"/>
        <v>0</v>
      </c>
      <c r="U283" s="253">
        <f t="shared" si="55"/>
        <v>0</v>
      </c>
      <c r="V283" s="253">
        <f t="shared" si="56"/>
        <v>0</v>
      </c>
      <c r="W283" s="253">
        <f t="shared" si="57"/>
        <v>0</v>
      </c>
    </row>
    <row r="284" spans="2:23" x14ac:dyDescent="0.35">
      <c r="B284" s="58" t="str">
        <f t="shared" si="58"/>
        <v>!!!</v>
      </c>
      <c r="C284" s="226"/>
      <c r="D284" s="246"/>
      <c r="E284" s="248"/>
      <c r="F284" s="261"/>
      <c r="G284" s="172"/>
      <c r="H284" s="246"/>
      <c r="I284" s="28"/>
      <c r="J284" s="17"/>
      <c r="K284" s="253" t="str">
        <f t="shared" si="59"/>
        <v>Leer</v>
      </c>
      <c r="L284" s="253" t="str">
        <f t="shared" si="49"/>
        <v>Leer</v>
      </c>
      <c r="M284" s="253" t="str">
        <f t="shared" si="60"/>
        <v>Leer</v>
      </c>
      <c r="N284" s="253" t="str">
        <f>VLOOKUP(C284,{"29 - Psychiatrie (Erwachsene)","BGI";"30 - Kinder- und Jugendpsychiatrie","BGII";"31 - Psychosomatik","BGI";0,"Leer"},2,0)</f>
        <v>Leer</v>
      </c>
      <c r="O284" s="253" t="str">
        <f>VLOOKUP(C284,{"29 - Psychiatrie (Erwachsene)","BGIb";"30 - Kinder- und Jugendpsychiatrie","BGIIb";"31 - Psychosomatik","BGIb";0,"Leer"},2,0)</f>
        <v>Leer</v>
      </c>
      <c r="P284" s="253" t="str">
        <f t="shared" si="50"/>
        <v>Leer</v>
      </c>
      <c r="Q284" s="253">
        <f t="shared" si="51"/>
        <v>0</v>
      </c>
      <c r="R284" s="253">
        <f t="shared" si="52"/>
        <v>0</v>
      </c>
      <c r="S284" s="253">
        <f t="shared" si="53"/>
        <v>0</v>
      </c>
      <c r="T284" s="253">
        <f t="shared" si="54"/>
        <v>0</v>
      </c>
      <c r="U284" s="253">
        <f t="shared" si="55"/>
        <v>0</v>
      </c>
      <c r="V284" s="253">
        <f t="shared" si="56"/>
        <v>0</v>
      </c>
      <c r="W284" s="253">
        <f t="shared" si="57"/>
        <v>0</v>
      </c>
    </row>
    <row r="285" spans="2:23" x14ac:dyDescent="0.35">
      <c r="B285" s="58" t="str">
        <f t="shared" si="58"/>
        <v>!!!</v>
      </c>
      <c r="C285" s="226"/>
      <c r="D285" s="246"/>
      <c r="E285" s="248"/>
      <c r="F285" s="261"/>
      <c r="G285" s="172"/>
      <c r="H285" s="246"/>
      <c r="I285" s="28"/>
      <c r="J285" s="17"/>
      <c r="K285" s="253" t="str">
        <f t="shared" si="59"/>
        <v>Leer</v>
      </c>
      <c r="L285" s="253" t="str">
        <f t="shared" si="49"/>
        <v>Leer</v>
      </c>
      <c r="M285" s="253" t="str">
        <f t="shared" si="60"/>
        <v>Leer</v>
      </c>
      <c r="N285" s="253" t="str">
        <f>VLOOKUP(C285,{"29 - Psychiatrie (Erwachsene)","BGI";"30 - Kinder- und Jugendpsychiatrie","BGII";"31 - Psychosomatik","BGI";0,"Leer"},2,0)</f>
        <v>Leer</v>
      </c>
      <c r="O285" s="253" t="str">
        <f>VLOOKUP(C285,{"29 - Psychiatrie (Erwachsene)","BGIb";"30 - Kinder- und Jugendpsychiatrie","BGIIb";"31 - Psychosomatik","BGIb";0,"Leer"},2,0)</f>
        <v>Leer</v>
      </c>
      <c r="P285" s="253" t="str">
        <f t="shared" si="50"/>
        <v>Leer</v>
      </c>
      <c r="Q285" s="253">
        <f t="shared" si="51"/>
        <v>0</v>
      </c>
      <c r="R285" s="253">
        <f t="shared" si="52"/>
        <v>0</v>
      </c>
      <c r="S285" s="253">
        <f t="shared" si="53"/>
        <v>0</v>
      </c>
      <c r="T285" s="253">
        <f t="shared" si="54"/>
        <v>0</v>
      </c>
      <c r="U285" s="253">
        <f t="shared" si="55"/>
        <v>0</v>
      </c>
      <c r="V285" s="253">
        <f t="shared" si="56"/>
        <v>0</v>
      </c>
      <c r="W285" s="253">
        <f t="shared" si="57"/>
        <v>0</v>
      </c>
    </row>
    <row r="286" spans="2:23" x14ac:dyDescent="0.35">
      <c r="B286" s="58" t="str">
        <f t="shared" si="58"/>
        <v>!!!</v>
      </c>
      <c r="C286" s="226"/>
      <c r="D286" s="246"/>
      <c r="E286" s="248"/>
      <c r="F286" s="261"/>
      <c r="G286" s="172"/>
      <c r="H286" s="246"/>
      <c r="I286" s="28"/>
      <c r="J286" s="17"/>
      <c r="K286" s="253" t="str">
        <f t="shared" si="59"/>
        <v>Leer</v>
      </c>
      <c r="L286" s="253" t="str">
        <f t="shared" si="49"/>
        <v>Leer</v>
      </c>
      <c r="M286" s="253" t="str">
        <f t="shared" si="60"/>
        <v>Leer</v>
      </c>
      <c r="N286" s="253" t="str">
        <f>VLOOKUP(C286,{"29 - Psychiatrie (Erwachsene)","BGI";"30 - Kinder- und Jugendpsychiatrie","BGII";"31 - Psychosomatik","BGI";0,"Leer"},2,0)</f>
        <v>Leer</v>
      </c>
      <c r="O286" s="253" t="str">
        <f>VLOOKUP(C286,{"29 - Psychiatrie (Erwachsene)","BGIb";"30 - Kinder- und Jugendpsychiatrie","BGIIb";"31 - Psychosomatik","BGIb";0,"Leer"},2,0)</f>
        <v>Leer</v>
      </c>
      <c r="P286" s="253" t="str">
        <f t="shared" si="50"/>
        <v>Leer</v>
      </c>
      <c r="Q286" s="253">
        <f t="shared" si="51"/>
        <v>0</v>
      </c>
      <c r="R286" s="253">
        <f t="shared" si="52"/>
        <v>0</v>
      </c>
      <c r="S286" s="253">
        <f t="shared" si="53"/>
        <v>0</v>
      </c>
      <c r="T286" s="253">
        <f t="shared" si="54"/>
        <v>0</v>
      </c>
      <c r="U286" s="253">
        <f t="shared" si="55"/>
        <v>0</v>
      </c>
      <c r="V286" s="253">
        <f t="shared" si="56"/>
        <v>0</v>
      </c>
      <c r="W286" s="253">
        <f t="shared" si="57"/>
        <v>0</v>
      </c>
    </row>
    <row r="287" spans="2:23" x14ac:dyDescent="0.35">
      <c r="B287" s="58" t="str">
        <f t="shared" si="58"/>
        <v>!!!</v>
      </c>
      <c r="C287" s="226"/>
      <c r="D287" s="246"/>
      <c r="E287" s="248"/>
      <c r="F287" s="261"/>
      <c r="G287" s="172"/>
      <c r="H287" s="246"/>
      <c r="I287" s="28"/>
      <c r="J287" s="17"/>
      <c r="K287" s="253" t="str">
        <f t="shared" si="59"/>
        <v>Leer</v>
      </c>
      <c r="L287" s="253" t="str">
        <f t="shared" si="49"/>
        <v>Leer</v>
      </c>
      <c r="M287" s="253" t="str">
        <f t="shared" si="60"/>
        <v>Leer</v>
      </c>
      <c r="N287" s="253" t="str">
        <f>VLOOKUP(C287,{"29 - Psychiatrie (Erwachsene)","BGI";"30 - Kinder- und Jugendpsychiatrie","BGII";"31 - Psychosomatik","BGI";0,"Leer"},2,0)</f>
        <v>Leer</v>
      </c>
      <c r="O287" s="253" t="str">
        <f>VLOOKUP(C287,{"29 - Psychiatrie (Erwachsene)","BGIb";"30 - Kinder- und Jugendpsychiatrie","BGIIb";"31 - Psychosomatik","BGIb";0,"Leer"},2,0)</f>
        <v>Leer</v>
      </c>
      <c r="P287" s="253" t="str">
        <f t="shared" si="50"/>
        <v>Leer</v>
      </c>
      <c r="Q287" s="253">
        <f t="shared" si="51"/>
        <v>0</v>
      </c>
      <c r="R287" s="253">
        <f t="shared" si="52"/>
        <v>0</v>
      </c>
      <c r="S287" s="253">
        <f t="shared" si="53"/>
        <v>0</v>
      </c>
      <c r="T287" s="253">
        <f t="shared" si="54"/>
        <v>0</v>
      </c>
      <c r="U287" s="253">
        <f t="shared" si="55"/>
        <v>0</v>
      </c>
      <c r="V287" s="253">
        <f t="shared" si="56"/>
        <v>0</v>
      </c>
      <c r="W287" s="253">
        <f t="shared" si="57"/>
        <v>0</v>
      </c>
    </row>
    <row r="288" spans="2:23" x14ac:dyDescent="0.35">
      <c r="B288" s="58" t="str">
        <f t="shared" si="58"/>
        <v>!!!</v>
      </c>
      <c r="C288" s="226"/>
      <c r="D288" s="246"/>
      <c r="E288" s="248"/>
      <c r="F288" s="261"/>
      <c r="G288" s="172"/>
      <c r="H288" s="246"/>
      <c r="I288" s="28"/>
      <c r="J288" s="17"/>
      <c r="K288" s="253" t="str">
        <f t="shared" si="59"/>
        <v>Leer</v>
      </c>
      <c r="L288" s="253" t="str">
        <f t="shared" si="49"/>
        <v>Leer</v>
      </c>
      <c r="M288" s="253" t="str">
        <f t="shared" si="60"/>
        <v>Leer</v>
      </c>
      <c r="N288" s="253" t="str">
        <f>VLOOKUP(C288,{"29 - Psychiatrie (Erwachsene)","BGI";"30 - Kinder- und Jugendpsychiatrie","BGII";"31 - Psychosomatik","BGI";0,"Leer"},2,0)</f>
        <v>Leer</v>
      </c>
      <c r="O288" s="253" t="str">
        <f>VLOOKUP(C288,{"29 - Psychiatrie (Erwachsene)","BGIb";"30 - Kinder- und Jugendpsychiatrie","BGIIb";"31 - Psychosomatik","BGIb";0,"Leer"},2,0)</f>
        <v>Leer</v>
      </c>
      <c r="P288" s="253" t="str">
        <f t="shared" si="50"/>
        <v>Leer</v>
      </c>
      <c r="Q288" s="253">
        <f t="shared" si="51"/>
        <v>0</v>
      </c>
      <c r="R288" s="253">
        <f t="shared" si="52"/>
        <v>0</v>
      </c>
      <c r="S288" s="253">
        <f t="shared" si="53"/>
        <v>0</v>
      </c>
      <c r="T288" s="253">
        <f t="shared" si="54"/>
        <v>0</v>
      </c>
      <c r="U288" s="253">
        <f t="shared" si="55"/>
        <v>0</v>
      </c>
      <c r="V288" s="253">
        <f t="shared" si="56"/>
        <v>0</v>
      </c>
      <c r="W288" s="253">
        <f t="shared" si="57"/>
        <v>0</v>
      </c>
    </row>
    <row r="289" spans="2:23" x14ac:dyDescent="0.35">
      <c r="B289" s="58" t="str">
        <f t="shared" si="58"/>
        <v>!!!</v>
      </c>
      <c r="C289" s="226"/>
      <c r="D289" s="246"/>
      <c r="E289" s="248"/>
      <c r="F289" s="261"/>
      <c r="G289" s="172"/>
      <c r="H289" s="246"/>
      <c r="I289" s="28"/>
      <c r="J289" s="17"/>
      <c r="K289" s="253" t="str">
        <f t="shared" si="59"/>
        <v>Leer</v>
      </c>
      <c r="L289" s="253" t="str">
        <f t="shared" si="49"/>
        <v>Leer</v>
      </c>
      <c r="M289" s="253" t="str">
        <f t="shared" si="60"/>
        <v>Leer</v>
      </c>
      <c r="N289" s="253" t="str">
        <f>VLOOKUP(C289,{"29 - Psychiatrie (Erwachsene)","BGI";"30 - Kinder- und Jugendpsychiatrie","BGII";"31 - Psychosomatik","BGI";0,"Leer"},2,0)</f>
        <v>Leer</v>
      </c>
      <c r="O289" s="253" t="str">
        <f>VLOOKUP(C289,{"29 - Psychiatrie (Erwachsene)","BGIb";"30 - Kinder- und Jugendpsychiatrie","BGIIb";"31 - Psychosomatik","BGIb";0,"Leer"},2,0)</f>
        <v>Leer</v>
      </c>
      <c r="P289" s="253" t="str">
        <f t="shared" si="50"/>
        <v>Leer</v>
      </c>
      <c r="Q289" s="253">
        <f t="shared" si="51"/>
        <v>0</v>
      </c>
      <c r="R289" s="253">
        <f t="shared" si="52"/>
        <v>0</v>
      </c>
      <c r="S289" s="253">
        <f t="shared" si="53"/>
        <v>0</v>
      </c>
      <c r="T289" s="253">
        <f t="shared" si="54"/>
        <v>0</v>
      </c>
      <c r="U289" s="253">
        <f t="shared" si="55"/>
        <v>0</v>
      </c>
      <c r="V289" s="253">
        <f t="shared" si="56"/>
        <v>0</v>
      </c>
      <c r="W289" s="253">
        <f t="shared" si="57"/>
        <v>0</v>
      </c>
    </row>
    <row r="290" spans="2:23" x14ac:dyDescent="0.35">
      <c r="B290" s="58" t="str">
        <f t="shared" si="58"/>
        <v>!!!</v>
      </c>
      <c r="C290" s="226"/>
      <c r="D290" s="246"/>
      <c r="E290" s="248"/>
      <c r="F290" s="261"/>
      <c r="G290" s="172"/>
      <c r="H290" s="246"/>
      <c r="I290" s="28"/>
      <c r="J290" s="17"/>
      <c r="K290" s="253" t="str">
        <f t="shared" si="59"/>
        <v>Leer</v>
      </c>
      <c r="L290" s="253" t="str">
        <f t="shared" si="49"/>
        <v>Leer</v>
      </c>
      <c r="M290" s="253" t="str">
        <f t="shared" si="60"/>
        <v>Leer</v>
      </c>
      <c r="N290" s="253" t="str">
        <f>VLOOKUP(C290,{"29 - Psychiatrie (Erwachsene)","BGI";"30 - Kinder- und Jugendpsychiatrie","BGII";"31 - Psychosomatik","BGI";0,"Leer"},2,0)</f>
        <v>Leer</v>
      </c>
      <c r="O290" s="253" t="str">
        <f>VLOOKUP(C290,{"29 - Psychiatrie (Erwachsene)","BGIb";"30 - Kinder- und Jugendpsychiatrie","BGIIb";"31 - Psychosomatik","BGIb";0,"Leer"},2,0)</f>
        <v>Leer</v>
      </c>
      <c r="P290" s="253" t="str">
        <f t="shared" si="50"/>
        <v>Leer</v>
      </c>
      <c r="Q290" s="253">
        <f t="shared" si="51"/>
        <v>0</v>
      </c>
      <c r="R290" s="253">
        <f t="shared" si="52"/>
        <v>0</v>
      </c>
      <c r="S290" s="253">
        <f t="shared" si="53"/>
        <v>0</v>
      </c>
      <c r="T290" s="253">
        <f t="shared" si="54"/>
        <v>0</v>
      </c>
      <c r="U290" s="253">
        <f t="shared" si="55"/>
        <v>0</v>
      </c>
      <c r="V290" s="253">
        <f t="shared" si="56"/>
        <v>0</v>
      </c>
      <c r="W290" s="253">
        <f t="shared" si="57"/>
        <v>0</v>
      </c>
    </row>
    <row r="291" spans="2:23" x14ac:dyDescent="0.35">
      <c r="B291" s="58" t="str">
        <f t="shared" si="58"/>
        <v>!!!</v>
      </c>
      <c r="C291" s="226"/>
      <c r="D291" s="246"/>
      <c r="E291" s="248"/>
      <c r="F291" s="261"/>
      <c r="G291" s="172"/>
      <c r="H291" s="246"/>
      <c r="I291" s="28"/>
      <c r="J291" s="17"/>
      <c r="K291" s="253" t="str">
        <f t="shared" si="59"/>
        <v>Leer</v>
      </c>
      <c r="L291" s="253" t="str">
        <f t="shared" si="49"/>
        <v>Leer</v>
      </c>
      <c r="M291" s="253" t="str">
        <f t="shared" si="60"/>
        <v>Leer</v>
      </c>
      <c r="N291" s="253" t="str">
        <f>VLOOKUP(C291,{"29 - Psychiatrie (Erwachsene)","BGI";"30 - Kinder- und Jugendpsychiatrie","BGII";"31 - Psychosomatik","BGI";0,"Leer"},2,0)</f>
        <v>Leer</v>
      </c>
      <c r="O291" s="253" t="str">
        <f>VLOOKUP(C291,{"29 - Psychiatrie (Erwachsene)","BGIb";"30 - Kinder- und Jugendpsychiatrie","BGIIb";"31 - Psychosomatik","BGIb";0,"Leer"},2,0)</f>
        <v>Leer</v>
      </c>
      <c r="P291" s="253" t="str">
        <f t="shared" si="50"/>
        <v>Leer</v>
      </c>
      <c r="Q291" s="253">
        <f t="shared" si="51"/>
        <v>0</v>
      </c>
      <c r="R291" s="253">
        <f t="shared" si="52"/>
        <v>0</v>
      </c>
      <c r="S291" s="253">
        <f t="shared" si="53"/>
        <v>0</v>
      </c>
      <c r="T291" s="253">
        <f t="shared" si="54"/>
        <v>0</v>
      </c>
      <c r="U291" s="253">
        <f t="shared" si="55"/>
        <v>0</v>
      </c>
      <c r="V291" s="253">
        <f t="shared" si="56"/>
        <v>0</v>
      </c>
      <c r="W291" s="253">
        <f t="shared" si="57"/>
        <v>0</v>
      </c>
    </row>
    <row r="292" spans="2:23" x14ac:dyDescent="0.35">
      <c r="B292" s="58" t="str">
        <f t="shared" si="58"/>
        <v>!!!</v>
      </c>
      <c r="C292" s="226"/>
      <c r="D292" s="246"/>
      <c r="E292" s="248"/>
      <c r="F292" s="261"/>
      <c r="G292" s="172"/>
      <c r="H292" s="246"/>
      <c r="I292" s="28"/>
      <c r="J292" s="17"/>
      <c r="K292" s="253" t="str">
        <f t="shared" si="59"/>
        <v>Leer</v>
      </c>
      <c r="L292" s="253" t="str">
        <f t="shared" si="49"/>
        <v>Leer</v>
      </c>
      <c r="M292" s="253" t="str">
        <f t="shared" si="60"/>
        <v>Leer</v>
      </c>
      <c r="N292" s="253" t="str">
        <f>VLOOKUP(C292,{"29 - Psychiatrie (Erwachsene)","BGI";"30 - Kinder- und Jugendpsychiatrie","BGII";"31 - Psychosomatik","BGI";0,"Leer"},2,0)</f>
        <v>Leer</v>
      </c>
      <c r="O292" s="253" t="str">
        <f>VLOOKUP(C292,{"29 - Psychiatrie (Erwachsene)","BGIb";"30 - Kinder- und Jugendpsychiatrie","BGIIb";"31 - Psychosomatik","BGIb";0,"Leer"},2,0)</f>
        <v>Leer</v>
      </c>
      <c r="P292" s="253" t="str">
        <f t="shared" si="50"/>
        <v>Leer</v>
      </c>
      <c r="Q292" s="253">
        <f t="shared" si="51"/>
        <v>0</v>
      </c>
      <c r="R292" s="253">
        <f t="shared" si="52"/>
        <v>0</v>
      </c>
      <c r="S292" s="253">
        <f t="shared" si="53"/>
        <v>0</v>
      </c>
      <c r="T292" s="253">
        <f t="shared" si="54"/>
        <v>0</v>
      </c>
      <c r="U292" s="253">
        <f t="shared" si="55"/>
        <v>0</v>
      </c>
      <c r="V292" s="253">
        <f t="shared" si="56"/>
        <v>0</v>
      </c>
      <c r="W292" s="253">
        <f t="shared" si="57"/>
        <v>0</v>
      </c>
    </row>
    <row r="293" spans="2:23" x14ac:dyDescent="0.35">
      <c r="B293" s="58" t="str">
        <f t="shared" si="58"/>
        <v>!!!</v>
      </c>
      <c r="C293" s="226"/>
      <c r="D293" s="246"/>
      <c r="E293" s="248"/>
      <c r="F293" s="261"/>
      <c r="G293" s="172"/>
      <c r="H293" s="246"/>
      <c r="I293" s="28"/>
      <c r="J293" s="17"/>
      <c r="K293" s="253" t="str">
        <f t="shared" si="59"/>
        <v>Leer</v>
      </c>
      <c r="L293" s="253" t="str">
        <f t="shared" si="49"/>
        <v>Leer</v>
      </c>
      <c r="M293" s="253" t="str">
        <f t="shared" si="60"/>
        <v>Leer</v>
      </c>
      <c r="N293" s="253" t="str">
        <f>VLOOKUP(C293,{"29 - Psychiatrie (Erwachsene)","BGI";"30 - Kinder- und Jugendpsychiatrie","BGII";"31 - Psychosomatik","BGI";0,"Leer"},2,0)</f>
        <v>Leer</v>
      </c>
      <c r="O293" s="253" t="str">
        <f>VLOOKUP(C293,{"29 - Psychiatrie (Erwachsene)","BGIb";"30 - Kinder- und Jugendpsychiatrie","BGIIb";"31 - Psychosomatik","BGIb";0,"Leer"},2,0)</f>
        <v>Leer</v>
      </c>
      <c r="P293" s="253" t="str">
        <f t="shared" si="50"/>
        <v>Leer</v>
      </c>
      <c r="Q293" s="253">
        <f t="shared" si="51"/>
        <v>0</v>
      </c>
      <c r="R293" s="253">
        <f t="shared" si="52"/>
        <v>0</v>
      </c>
      <c r="S293" s="253">
        <f t="shared" si="53"/>
        <v>0</v>
      </c>
      <c r="T293" s="253">
        <f t="shared" si="54"/>
        <v>0</v>
      </c>
      <c r="U293" s="253">
        <f t="shared" si="55"/>
        <v>0</v>
      </c>
      <c r="V293" s="253">
        <f t="shared" si="56"/>
        <v>0</v>
      </c>
      <c r="W293" s="253">
        <f t="shared" si="57"/>
        <v>0</v>
      </c>
    </row>
    <row r="294" spans="2:23" x14ac:dyDescent="0.35">
      <c r="B294" s="58" t="str">
        <f t="shared" si="58"/>
        <v>!!!</v>
      </c>
      <c r="C294" s="226"/>
      <c r="D294" s="246"/>
      <c r="E294" s="248"/>
      <c r="F294" s="261"/>
      <c r="G294" s="172"/>
      <c r="H294" s="246"/>
      <c r="I294" s="28"/>
      <c r="J294" s="17"/>
      <c r="K294" s="253" t="str">
        <f t="shared" si="59"/>
        <v>Leer</v>
      </c>
      <c r="L294" s="253" t="str">
        <f t="shared" si="49"/>
        <v>Leer</v>
      </c>
      <c r="M294" s="253" t="str">
        <f t="shared" si="60"/>
        <v>Leer</v>
      </c>
      <c r="N294" s="253" t="str">
        <f>VLOOKUP(C294,{"29 - Psychiatrie (Erwachsene)","BGI";"30 - Kinder- und Jugendpsychiatrie","BGII";"31 - Psychosomatik","BGI";0,"Leer"},2,0)</f>
        <v>Leer</v>
      </c>
      <c r="O294" s="253" t="str">
        <f>VLOOKUP(C294,{"29 - Psychiatrie (Erwachsene)","BGIb";"30 - Kinder- und Jugendpsychiatrie","BGIIb";"31 - Psychosomatik","BGIb";0,"Leer"},2,0)</f>
        <v>Leer</v>
      </c>
      <c r="P294" s="253" t="str">
        <f t="shared" si="50"/>
        <v>Leer</v>
      </c>
      <c r="Q294" s="253">
        <f t="shared" si="51"/>
        <v>0</v>
      </c>
      <c r="R294" s="253">
        <f t="shared" si="52"/>
        <v>0</v>
      </c>
      <c r="S294" s="253">
        <f t="shared" si="53"/>
        <v>0</v>
      </c>
      <c r="T294" s="253">
        <f t="shared" si="54"/>
        <v>0</v>
      </c>
      <c r="U294" s="253">
        <f t="shared" si="55"/>
        <v>0</v>
      </c>
      <c r="V294" s="253">
        <f t="shared" si="56"/>
        <v>0</v>
      </c>
      <c r="W294" s="253">
        <f t="shared" si="57"/>
        <v>0</v>
      </c>
    </row>
    <row r="295" spans="2:23" x14ac:dyDescent="0.35">
      <c r="B295" s="58" t="str">
        <f t="shared" si="58"/>
        <v>!!!</v>
      </c>
      <c r="C295" s="226"/>
      <c r="D295" s="246"/>
      <c r="E295" s="248"/>
      <c r="F295" s="261"/>
      <c r="G295" s="172"/>
      <c r="H295" s="246"/>
      <c r="I295" s="28"/>
      <c r="J295" s="17"/>
      <c r="K295" s="253" t="str">
        <f t="shared" si="59"/>
        <v>Leer</v>
      </c>
      <c r="L295" s="253" t="str">
        <f t="shared" si="49"/>
        <v>Leer</v>
      </c>
      <c r="M295" s="253" t="str">
        <f t="shared" si="60"/>
        <v>Leer</v>
      </c>
      <c r="N295" s="253" t="str">
        <f>VLOOKUP(C295,{"29 - Psychiatrie (Erwachsene)","BGI";"30 - Kinder- und Jugendpsychiatrie","BGII";"31 - Psychosomatik","BGI";0,"Leer"},2,0)</f>
        <v>Leer</v>
      </c>
      <c r="O295" s="253" t="str">
        <f>VLOOKUP(C295,{"29 - Psychiatrie (Erwachsene)","BGIb";"30 - Kinder- und Jugendpsychiatrie","BGIIb";"31 - Psychosomatik","BGIb";0,"Leer"},2,0)</f>
        <v>Leer</v>
      </c>
      <c r="P295" s="253" t="str">
        <f t="shared" si="50"/>
        <v>Leer</v>
      </c>
      <c r="Q295" s="253">
        <f t="shared" si="51"/>
        <v>0</v>
      </c>
      <c r="R295" s="253">
        <f t="shared" si="52"/>
        <v>0</v>
      </c>
      <c r="S295" s="253">
        <f t="shared" si="53"/>
        <v>0</v>
      </c>
      <c r="T295" s="253">
        <f t="shared" si="54"/>
        <v>0</v>
      </c>
      <c r="U295" s="253">
        <f t="shared" si="55"/>
        <v>0</v>
      </c>
      <c r="V295" s="253">
        <f t="shared" si="56"/>
        <v>0</v>
      </c>
      <c r="W295" s="253">
        <f t="shared" si="57"/>
        <v>0</v>
      </c>
    </row>
    <row r="296" spans="2:23" x14ac:dyDescent="0.35">
      <c r="B296" s="58" t="str">
        <f t="shared" si="58"/>
        <v>!!!</v>
      </c>
      <c r="C296" s="226"/>
      <c r="D296" s="246"/>
      <c r="E296" s="248"/>
      <c r="F296" s="261"/>
      <c r="G296" s="172"/>
      <c r="H296" s="246"/>
      <c r="I296" s="28"/>
      <c r="J296" s="17"/>
      <c r="K296" s="253" t="str">
        <f t="shared" si="59"/>
        <v>Leer</v>
      </c>
      <c r="L296" s="253" t="str">
        <f t="shared" si="49"/>
        <v>Leer</v>
      </c>
      <c r="M296" s="253" t="str">
        <f t="shared" si="60"/>
        <v>Leer</v>
      </c>
      <c r="N296" s="253" t="str">
        <f>VLOOKUP(C296,{"29 - Psychiatrie (Erwachsene)","BGI";"30 - Kinder- und Jugendpsychiatrie","BGII";"31 - Psychosomatik","BGI";0,"Leer"},2,0)</f>
        <v>Leer</v>
      </c>
      <c r="O296" s="253" t="str">
        <f>VLOOKUP(C296,{"29 - Psychiatrie (Erwachsene)","BGIb";"30 - Kinder- und Jugendpsychiatrie","BGIIb";"31 - Psychosomatik","BGIb";0,"Leer"},2,0)</f>
        <v>Leer</v>
      </c>
      <c r="P296" s="253" t="str">
        <f t="shared" si="50"/>
        <v>Leer</v>
      </c>
      <c r="Q296" s="253">
        <f t="shared" si="51"/>
        <v>0</v>
      </c>
      <c r="R296" s="253">
        <f t="shared" si="52"/>
        <v>0</v>
      </c>
      <c r="S296" s="253">
        <f t="shared" si="53"/>
        <v>0</v>
      </c>
      <c r="T296" s="253">
        <f t="shared" si="54"/>
        <v>0</v>
      </c>
      <c r="U296" s="253">
        <f t="shared" si="55"/>
        <v>0</v>
      </c>
      <c r="V296" s="253">
        <f t="shared" si="56"/>
        <v>0</v>
      </c>
      <c r="W296" s="253">
        <f t="shared" si="57"/>
        <v>0</v>
      </c>
    </row>
    <row r="297" spans="2:23" x14ac:dyDescent="0.35">
      <c r="B297" s="58" t="str">
        <f t="shared" si="58"/>
        <v>!!!</v>
      </c>
      <c r="C297" s="226"/>
      <c r="D297" s="246"/>
      <c r="E297" s="248"/>
      <c r="F297" s="261"/>
      <c r="G297" s="172"/>
      <c r="H297" s="246"/>
      <c r="I297" s="28"/>
      <c r="J297" s="17"/>
      <c r="K297" s="253" t="str">
        <f t="shared" si="59"/>
        <v>Leer</v>
      </c>
      <c r="L297" s="253" t="str">
        <f t="shared" si="49"/>
        <v>Leer</v>
      </c>
      <c r="M297" s="253" t="str">
        <f t="shared" si="60"/>
        <v>Leer</v>
      </c>
      <c r="N297" s="253" t="str">
        <f>VLOOKUP(C297,{"29 - Psychiatrie (Erwachsene)","BGI";"30 - Kinder- und Jugendpsychiatrie","BGII";"31 - Psychosomatik","BGI";0,"Leer"},2,0)</f>
        <v>Leer</v>
      </c>
      <c r="O297" s="253" t="str">
        <f>VLOOKUP(C297,{"29 - Psychiatrie (Erwachsene)","BGIb";"30 - Kinder- und Jugendpsychiatrie","BGIIb";"31 - Psychosomatik","BGIb";0,"Leer"},2,0)</f>
        <v>Leer</v>
      </c>
      <c r="P297" s="253" t="str">
        <f t="shared" si="50"/>
        <v>Leer</v>
      </c>
      <c r="Q297" s="253">
        <f t="shared" si="51"/>
        <v>0</v>
      </c>
      <c r="R297" s="253">
        <f t="shared" si="52"/>
        <v>0</v>
      </c>
      <c r="S297" s="253">
        <f t="shared" si="53"/>
        <v>0</v>
      </c>
      <c r="T297" s="253">
        <f t="shared" si="54"/>
        <v>0</v>
      </c>
      <c r="U297" s="253">
        <f t="shared" si="55"/>
        <v>0</v>
      </c>
      <c r="V297" s="253">
        <f t="shared" si="56"/>
        <v>0</v>
      </c>
      <c r="W297" s="253">
        <f t="shared" si="57"/>
        <v>0</v>
      </c>
    </row>
    <row r="298" spans="2:23" x14ac:dyDescent="0.35">
      <c r="B298" s="58" t="str">
        <f t="shared" si="58"/>
        <v>!!!</v>
      </c>
      <c r="C298" s="226"/>
      <c r="D298" s="246"/>
      <c r="E298" s="248"/>
      <c r="F298" s="261"/>
      <c r="G298" s="172"/>
      <c r="H298" s="246"/>
      <c r="I298" s="28"/>
      <c r="J298" s="17"/>
      <c r="K298" s="253" t="str">
        <f t="shared" si="59"/>
        <v>Leer</v>
      </c>
      <c r="L298" s="253" t="str">
        <f t="shared" si="49"/>
        <v>Leer</v>
      </c>
      <c r="M298" s="253" t="str">
        <f t="shared" si="60"/>
        <v>Leer</v>
      </c>
      <c r="N298" s="253" t="str">
        <f>VLOOKUP(C298,{"29 - Psychiatrie (Erwachsene)","BGI";"30 - Kinder- und Jugendpsychiatrie","BGII";"31 - Psychosomatik","BGI";0,"Leer"},2,0)</f>
        <v>Leer</v>
      </c>
      <c r="O298" s="253" t="str">
        <f>VLOOKUP(C298,{"29 - Psychiatrie (Erwachsene)","BGIb";"30 - Kinder- und Jugendpsychiatrie","BGIIb";"31 - Psychosomatik","BGIb";0,"Leer"},2,0)</f>
        <v>Leer</v>
      </c>
      <c r="P298" s="253" t="str">
        <f t="shared" si="50"/>
        <v>Leer</v>
      </c>
      <c r="Q298" s="253">
        <f t="shared" si="51"/>
        <v>0</v>
      </c>
      <c r="R298" s="253">
        <f t="shared" si="52"/>
        <v>0</v>
      </c>
      <c r="S298" s="253">
        <f t="shared" si="53"/>
        <v>0</v>
      </c>
      <c r="T298" s="253">
        <f t="shared" si="54"/>
        <v>0</v>
      </c>
      <c r="U298" s="253">
        <f t="shared" si="55"/>
        <v>0</v>
      </c>
      <c r="V298" s="253">
        <f t="shared" si="56"/>
        <v>0</v>
      </c>
      <c r="W298" s="253">
        <f t="shared" si="57"/>
        <v>0</v>
      </c>
    </row>
    <row r="299" spans="2:23" x14ac:dyDescent="0.35">
      <c r="B299" s="58" t="str">
        <f t="shared" si="58"/>
        <v>!!!</v>
      </c>
      <c r="C299" s="226"/>
      <c r="D299" s="246"/>
      <c r="E299" s="248"/>
      <c r="F299" s="261"/>
      <c r="G299" s="172"/>
      <c r="H299" s="246"/>
      <c r="I299" s="28"/>
      <c r="J299" s="17"/>
      <c r="K299" s="253" t="str">
        <f t="shared" si="59"/>
        <v>Leer</v>
      </c>
      <c r="L299" s="253" t="str">
        <f t="shared" si="49"/>
        <v>Leer</v>
      </c>
      <c r="M299" s="253" t="str">
        <f t="shared" si="60"/>
        <v>Leer</v>
      </c>
      <c r="N299" s="253" t="str">
        <f>VLOOKUP(C299,{"29 - Psychiatrie (Erwachsene)","BGI";"30 - Kinder- und Jugendpsychiatrie","BGII";"31 - Psychosomatik","BGI";0,"Leer"},2,0)</f>
        <v>Leer</v>
      </c>
      <c r="O299" s="253" t="str">
        <f>VLOOKUP(C299,{"29 - Psychiatrie (Erwachsene)","BGIb";"30 - Kinder- und Jugendpsychiatrie","BGIIb";"31 - Psychosomatik","BGIb";0,"Leer"},2,0)</f>
        <v>Leer</v>
      </c>
      <c r="P299" s="253" t="str">
        <f t="shared" si="50"/>
        <v>Leer</v>
      </c>
      <c r="Q299" s="253">
        <f t="shared" si="51"/>
        <v>0</v>
      </c>
      <c r="R299" s="253">
        <f t="shared" si="52"/>
        <v>0</v>
      </c>
      <c r="S299" s="253">
        <f t="shared" si="53"/>
        <v>0</v>
      </c>
      <c r="T299" s="253">
        <f t="shared" si="54"/>
        <v>0</v>
      </c>
      <c r="U299" s="253">
        <f t="shared" si="55"/>
        <v>0</v>
      </c>
      <c r="V299" s="253">
        <f t="shared" si="56"/>
        <v>0</v>
      </c>
      <c r="W299" s="253">
        <f t="shared" si="57"/>
        <v>0</v>
      </c>
    </row>
    <row r="300" spans="2:23" x14ac:dyDescent="0.35">
      <c r="B300" s="58" t="str">
        <f t="shared" si="58"/>
        <v>!!!</v>
      </c>
      <c r="C300" s="226"/>
      <c r="D300" s="246"/>
      <c r="E300" s="248"/>
      <c r="F300" s="261"/>
      <c r="G300" s="172"/>
      <c r="H300" s="246"/>
      <c r="I300" s="28"/>
      <c r="J300" s="17"/>
      <c r="K300" s="253" t="str">
        <f t="shared" si="59"/>
        <v>Leer</v>
      </c>
      <c r="L300" s="253" t="str">
        <f t="shared" si="49"/>
        <v>Leer</v>
      </c>
      <c r="M300" s="253" t="str">
        <f t="shared" si="60"/>
        <v>Leer</v>
      </c>
      <c r="N300" s="253" t="str">
        <f>VLOOKUP(C300,{"29 - Psychiatrie (Erwachsene)","BGI";"30 - Kinder- und Jugendpsychiatrie","BGII";"31 - Psychosomatik","BGI";0,"Leer"},2,0)</f>
        <v>Leer</v>
      </c>
      <c r="O300" s="253" t="str">
        <f>VLOOKUP(C300,{"29 - Psychiatrie (Erwachsene)","BGIb";"30 - Kinder- und Jugendpsychiatrie","BGIIb";"31 - Psychosomatik","BGIb";0,"Leer"},2,0)</f>
        <v>Leer</v>
      </c>
      <c r="P300" s="253" t="str">
        <f t="shared" si="50"/>
        <v>Leer</v>
      </c>
      <c r="Q300" s="253">
        <f t="shared" si="51"/>
        <v>0</v>
      </c>
      <c r="R300" s="253">
        <f t="shared" si="52"/>
        <v>0</v>
      </c>
      <c r="S300" s="253">
        <f t="shared" si="53"/>
        <v>0</v>
      </c>
      <c r="T300" s="253">
        <f t="shared" si="54"/>
        <v>0</v>
      </c>
      <c r="U300" s="253">
        <f t="shared" si="55"/>
        <v>0</v>
      </c>
      <c r="V300" s="253">
        <f t="shared" si="56"/>
        <v>0</v>
      </c>
      <c r="W300" s="253">
        <f t="shared" si="57"/>
        <v>0</v>
      </c>
    </row>
    <row r="301" spans="2:23" x14ac:dyDescent="0.35">
      <c r="B301" s="58" t="str">
        <f t="shared" si="58"/>
        <v>!!!</v>
      </c>
      <c r="C301" s="226"/>
      <c r="D301" s="246"/>
      <c r="E301" s="248"/>
      <c r="F301" s="261"/>
      <c r="G301" s="172"/>
      <c r="H301" s="246"/>
      <c r="I301" s="28"/>
      <c r="J301" s="17"/>
      <c r="K301" s="253" t="str">
        <f t="shared" si="59"/>
        <v>Leer</v>
      </c>
      <c r="L301" s="253" t="str">
        <f t="shared" si="49"/>
        <v>Leer</v>
      </c>
      <c r="M301" s="253" t="str">
        <f t="shared" si="60"/>
        <v>Leer</v>
      </c>
      <c r="N301" s="253" t="str">
        <f>VLOOKUP(C301,{"29 - Psychiatrie (Erwachsene)","BGI";"30 - Kinder- und Jugendpsychiatrie","BGII";"31 - Psychosomatik","BGI";0,"Leer"},2,0)</f>
        <v>Leer</v>
      </c>
      <c r="O301" s="253" t="str">
        <f>VLOOKUP(C301,{"29 - Psychiatrie (Erwachsene)","BGIb";"30 - Kinder- und Jugendpsychiatrie","BGIIb";"31 - Psychosomatik","BGIb";0,"Leer"},2,0)</f>
        <v>Leer</v>
      </c>
      <c r="P301" s="253" t="str">
        <f t="shared" si="50"/>
        <v>Leer</v>
      </c>
      <c r="Q301" s="253">
        <f t="shared" si="51"/>
        <v>0</v>
      </c>
      <c r="R301" s="253">
        <f t="shared" si="52"/>
        <v>0</v>
      </c>
      <c r="S301" s="253">
        <f t="shared" si="53"/>
        <v>0</v>
      </c>
      <c r="T301" s="253">
        <f t="shared" si="54"/>
        <v>0</v>
      </c>
      <c r="U301" s="253">
        <f t="shared" si="55"/>
        <v>0</v>
      </c>
      <c r="V301" s="253">
        <f t="shared" si="56"/>
        <v>0</v>
      </c>
      <c r="W301" s="253">
        <f t="shared" si="57"/>
        <v>0</v>
      </c>
    </row>
    <row r="302" spans="2:23" x14ac:dyDescent="0.35">
      <c r="B302" s="58" t="str">
        <f t="shared" si="58"/>
        <v>!!!</v>
      </c>
      <c r="C302" s="226"/>
      <c r="D302" s="246"/>
      <c r="E302" s="248"/>
      <c r="F302" s="261"/>
      <c r="G302" s="172"/>
      <c r="H302" s="246"/>
      <c r="I302" s="28"/>
      <c r="J302" s="17"/>
      <c r="K302" s="253" t="str">
        <f t="shared" si="59"/>
        <v>Leer</v>
      </c>
      <c r="L302" s="253" t="str">
        <f t="shared" si="49"/>
        <v>Leer</v>
      </c>
      <c r="M302" s="253" t="str">
        <f t="shared" si="60"/>
        <v>Leer</v>
      </c>
      <c r="N302" s="253" t="str">
        <f>VLOOKUP(C302,{"29 - Psychiatrie (Erwachsene)","BGI";"30 - Kinder- und Jugendpsychiatrie","BGII";"31 - Psychosomatik","BGI";0,"Leer"},2,0)</f>
        <v>Leer</v>
      </c>
      <c r="O302" s="253" t="str">
        <f>VLOOKUP(C302,{"29 - Psychiatrie (Erwachsene)","BGIb";"30 - Kinder- und Jugendpsychiatrie","BGIIb";"31 - Psychosomatik","BGIb";0,"Leer"},2,0)</f>
        <v>Leer</v>
      </c>
      <c r="P302" s="253" t="str">
        <f t="shared" si="50"/>
        <v>Leer</v>
      </c>
      <c r="Q302" s="253">
        <f t="shared" si="51"/>
        <v>0</v>
      </c>
      <c r="R302" s="253">
        <f t="shared" si="52"/>
        <v>0</v>
      </c>
      <c r="S302" s="253">
        <f t="shared" si="53"/>
        <v>0</v>
      </c>
      <c r="T302" s="253">
        <f t="shared" si="54"/>
        <v>0</v>
      </c>
      <c r="U302" s="253">
        <f t="shared" si="55"/>
        <v>0</v>
      </c>
      <c r="V302" s="253">
        <f t="shared" si="56"/>
        <v>0</v>
      </c>
      <c r="W302" s="253">
        <f t="shared" si="57"/>
        <v>0</v>
      </c>
    </row>
    <row r="303" spans="2:23" x14ac:dyDescent="0.35">
      <c r="B303" s="58" t="str">
        <f t="shared" si="58"/>
        <v>!!!</v>
      </c>
      <c r="C303" s="226"/>
      <c r="D303" s="246"/>
      <c r="E303" s="248"/>
      <c r="F303" s="261"/>
      <c r="G303" s="172"/>
      <c r="H303" s="246"/>
      <c r="I303" s="28"/>
      <c r="J303" s="17"/>
      <c r="K303" s="253" t="str">
        <f t="shared" si="59"/>
        <v>Leer</v>
      </c>
      <c r="L303" s="253" t="str">
        <f t="shared" si="49"/>
        <v>Leer</v>
      </c>
      <c r="M303" s="253" t="str">
        <f t="shared" si="60"/>
        <v>Leer</v>
      </c>
      <c r="N303" s="253" t="str">
        <f>VLOOKUP(C303,{"29 - Psychiatrie (Erwachsene)","BGI";"30 - Kinder- und Jugendpsychiatrie","BGII";"31 - Psychosomatik","BGI";0,"Leer"},2,0)</f>
        <v>Leer</v>
      </c>
      <c r="O303" s="253" t="str">
        <f>VLOOKUP(C303,{"29 - Psychiatrie (Erwachsene)","BGIb";"30 - Kinder- und Jugendpsychiatrie","BGIIb";"31 - Psychosomatik","BGIb";0,"Leer"},2,0)</f>
        <v>Leer</v>
      </c>
      <c r="P303" s="253" t="str">
        <f t="shared" si="50"/>
        <v>Leer</v>
      </c>
      <c r="Q303" s="253">
        <f t="shared" si="51"/>
        <v>0</v>
      </c>
      <c r="R303" s="253">
        <f t="shared" si="52"/>
        <v>0</v>
      </c>
      <c r="S303" s="253">
        <f t="shared" si="53"/>
        <v>0</v>
      </c>
      <c r="T303" s="253">
        <f t="shared" si="54"/>
        <v>0</v>
      </c>
      <c r="U303" s="253">
        <f t="shared" si="55"/>
        <v>0</v>
      </c>
      <c r="V303" s="253">
        <f t="shared" si="56"/>
        <v>0</v>
      </c>
      <c r="W303" s="253">
        <f t="shared" si="57"/>
        <v>0</v>
      </c>
    </row>
    <row r="304" spans="2:23" x14ac:dyDescent="0.35">
      <c r="B304" s="58" t="str">
        <f t="shared" si="58"/>
        <v>!!!</v>
      </c>
      <c r="C304" s="226"/>
      <c r="D304" s="246"/>
      <c r="E304" s="248"/>
      <c r="F304" s="261"/>
      <c r="G304" s="172"/>
      <c r="H304" s="246"/>
      <c r="I304" s="28"/>
      <c r="J304" s="17"/>
      <c r="K304" s="253" t="str">
        <f t="shared" si="59"/>
        <v>Leer</v>
      </c>
      <c r="L304" s="253" t="str">
        <f t="shared" si="49"/>
        <v>Leer</v>
      </c>
      <c r="M304" s="253" t="str">
        <f t="shared" si="60"/>
        <v>Leer</v>
      </c>
      <c r="N304" s="253" t="str">
        <f>VLOOKUP(C304,{"29 - Psychiatrie (Erwachsene)","BGI";"30 - Kinder- und Jugendpsychiatrie","BGII";"31 - Psychosomatik","BGI";0,"Leer"},2,0)</f>
        <v>Leer</v>
      </c>
      <c r="O304" s="253" t="str">
        <f>VLOOKUP(C304,{"29 - Psychiatrie (Erwachsene)","BGIb";"30 - Kinder- und Jugendpsychiatrie","BGIIb";"31 - Psychosomatik","BGIb";0,"Leer"},2,0)</f>
        <v>Leer</v>
      </c>
      <c r="P304" s="253" t="str">
        <f t="shared" si="50"/>
        <v>Leer</v>
      </c>
      <c r="Q304" s="253">
        <f t="shared" si="51"/>
        <v>0</v>
      </c>
      <c r="R304" s="253">
        <f t="shared" si="52"/>
        <v>0</v>
      </c>
      <c r="S304" s="253">
        <f t="shared" si="53"/>
        <v>0</v>
      </c>
      <c r="T304" s="253">
        <f t="shared" si="54"/>
        <v>0</v>
      </c>
      <c r="U304" s="253">
        <f t="shared" si="55"/>
        <v>0</v>
      </c>
      <c r="V304" s="253">
        <f t="shared" si="56"/>
        <v>0</v>
      </c>
      <c r="W304" s="253">
        <f t="shared" si="57"/>
        <v>0</v>
      </c>
    </row>
    <row r="305" spans="2:23" x14ac:dyDescent="0.35">
      <c r="B305" s="58" t="str">
        <f t="shared" si="58"/>
        <v>!!!</v>
      </c>
      <c r="C305" s="226"/>
      <c r="D305" s="246"/>
      <c r="E305" s="248"/>
      <c r="F305" s="261"/>
      <c r="G305" s="172"/>
      <c r="H305" s="246"/>
      <c r="I305" s="28"/>
      <c r="J305" s="17"/>
      <c r="K305" s="253" t="str">
        <f t="shared" si="59"/>
        <v>Leer</v>
      </c>
      <c r="L305" s="253" t="str">
        <f t="shared" si="49"/>
        <v>Leer</v>
      </c>
      <c r="M305" s="253" t="str">
        <f t="shared" si="60"/>
        <v>Leer</v>
      </c>
      <c r="N305" s="253" t="str">
        <f>VLOOKUP(C305,{"29 - Psychiatrie (Erwachsene)","BGI";"30 - Kinder- und Jugendpsychiatrie","BGII";"31 - Psychosomatik","BGI";0,"Leer"},2,0)</f>
        <v>Leer</v>
      </c>
      <c r="O305" s="253" t="str">
        <f>VLOOKUP(C305,{"29 - Psychiatrie (Erwachsene)","BGIb";"30 - Kinder- und Jugendpsychiatrie","BGIIb";"31 - Psychosomatik","BGIb";0,"Leer"},2,0)</f>
        <v>Leer</v>
      </c>
      <c r="P305" s="253" t="str">
        <f t="shared" si="50"/>
        <v>Leer</v>
      </c>
      <c r="Q305" s="253">
        <f t="shared" si="51"/>
        <v>0</v>
      </c>
      <c r="R305" s="253">
        <f t="shared" si="52"/>
        <v>0</v>
      </c>
      <c r="S305" s="253">
        <f t="shared" si="53"/>
        <v>0</v>
      </c>
      <c r="T305" s="253">
        <f t="shared" si="54"/>
        <v>0</v>
      </c>
      <c r="U305" s="253">
        <f t="shared" si="55"/>
        <v>0</v>
      </c>
      <c r="V305" s="253">
        <f t="shared" si="56"/>
        <v>0</v>
      </c>
      <c r="W305" s="253">
        <f t="shared" si="57"/>
        <v>0</v>
      </c>
    </row>
    <row r="306" spans="2:23" x14ac:dyDescent="0.35">
      <c r="B306" s="58" t="str">
        <f t="shared" si="58"/>
        <v>!!!</v>
      </c>
      <c r="C306" s="226"/>
      <c r="D306" s="246"/>
      <c r="E306" s="248"/>
      <c r="F306" s="261"/>
      <c r="G306" s="172"/>
      <c r="H306" s="246"/>
      <c r="I306" s="28"/>
      <c r="J306" s="17"/>
      <c r="K306" s="253" t="str">
        <f t="shared" si="59"/>
        <v>Leer</v>
      </c>
      <c r="L306" s="253" t="str">
        <f t="shared" si="49"/>
        <v>Leer</v>
      </c>
      <c r="M306" s="253" t="str">
        <f t="shared" si="60"/>
        <v>Leer</v>
      </c>
      <c r="N306" s="253" t="str">
        <f>VLOOKUP(C306,{"29 - Psychiatrie (Erwachsene)","BGI";"30 - Kinder- und Jugendpsychiatrie","BGII";"31 - Psychosomatik","BGI";0,"Leer"},2,0)</f>
        <v>Leer</v>
      </c>
      <c r="O306" s="253" t="str">
        <f>VLOOKUP(C306,{"29 - Psychiatrie (Erwachsene)","BGIb";"30 - Kinder- und Jugendpsychiatrie","BGIIb";"31 - Psychosomatik","BGIb";0,"Leer"},2,0)</f>
        <v>Leer</v>
      </c>
      <c r="P306" s="253" t="str">
        <f t="shared" si="50"/>
        <v>Leer</v>
      </c>
      <c r="Q306" s="253">
        <f t="shared" si="51"/>
        <v>0</v>
      </c>
      <c r="R306" s="253">
        <f t="shared" si="52"/>
        <v>0</v>
      </c>
      <c r="S306" s="253">
        <f t="shared" si="53"/>
        <v>0</v>
      </c>
      <c r="T306" s="253">
        <f t="shared" si="54"/>
        <v>0</v>
      </c>
      <c r="U306" s="253">
        <f t="shared" si="55"/>
        <v>0</v>
      </c>
      <c r="V306" s="253">
        <f t="shared" si="56"/>
        <v>0</v>
      </c>
      <c r="W306" s="253">
        <f t="shared" si="57"/>
        <v>0</v>
      </c>
    </row>
    <row r="307" spans="2:23" x14ac:dyDescent="0.35">
      <c r="B307" s="58" t="str">
        <f t="shared" si="58"/>
        <v>!!!</v>
      </c>
      <c r="C307" s="226"/>
      <c r="D307" s="246"/>
      <c r="E307" s="248"/>
      <c r="F307" s="261"/>
      <c r="G307" s="172"/>
      <c r="H307" s="246"/>
      <c r="I307" s="28"/>
      <c r="J307" s="17"/>
      <c r="K307" s="253" t="str">
        <f t="shared" si="59"/>
        <v>Leer</v>
      </c>
      <c r="L307" s="253" t="str">
        <f t="shared" si="49"/>
        <v>Leer</v>
      </c>
      <c r="M307" s="253" t="str">
        <f t="shared" si="60"/>
        <v>Leer</v>
      </c>
      <c r="N307" s="253" t="str">
        <f>VLOOKUP(C307,{"29 - Psychiatrie (Erwachsene)","BGI";"30 - Kinder- und Jugendpsychiatrie","BGII";"31 - Psychosomatik","BGI";0,"Leer"},2,0)</f>
        <v>Leer</v>
      </c>
      <c r="O307" s="253" t="str">
        <f>VLOOKUP(C307,{"29 - Psychiatrie (Erwachsene)","BGIb";"30 - Kinder- und Jugendpsychiatrie","BGIIb";"31 - Psychosomatik","BGIb";0,"Leer"},2,0)</f>
        <v>Leer</v>
      </c>
      <c r="P307" s="253" t="str">
        <f t="shared" si="50"/>
        <v>Leer</v>
      </c>
      <c r="Q307" s="253">
        <f t="shared" si="51"/>
        <v>0</v>
      </c>
      <c r="R307" s="253">
        <f t="shared" si="52"/>
        <v>0</v>
      </c>
      <c r="S307" s="253">
        <f t="shared" si="53"/>
        <v>0</v>
      </c>
      <c r="T307" s="253">
        <f t="shared" si="54"/>
        <v>0</v>
      </c>
      <c r="U307" s="253">
        <f t="shared" si="55"/>
        <v>0</v>
      </c>
      <c r="V307" s="253">
        <f t="shared" si="56"/>
        <v>0</v>
      </c>
      <c r="W307" s="253">
        <f t="shared" si="57"/>
        <v>0</v>
      </c>
    </row>
    <row r="308" spans="2:23" x14ac:dyDescent="0.35">
      <c r="B308" s="58" t="str">
        <f t="shared" si="58"/>
        <v>!!!</v>
      </c>
      <c r="C308" s="226"/>
      <c r="D308" s="246"/>
      <c r="E308" s="248"/>
      <c r="F308" s="261"/>
      <c r="G308" s="172"/>
      <c r="H308" s="246"/>
      <c r="I308" s="28"/>
      <c r="J308" s="17"/>
      <c r="K308" s="253" t="str">
        <f t="shared" si="59"/>
        <v>Leer</v>
      </c>
      <c r="L308" s="253" t="str">
        <f t="shared" si="49"/>
        <v>Leer</v>
      </c>
      <c r="M308" s="253" t="str">
        <f t="shared" si="60"/>
        <v>Leer</v>
      </c>
      <c r="N308" s="253" t="str">
        <f>VLOOKUP(C308,{"29 - Psychiatrie (Erwachsene)","BGI";"30 - Kinder- und Jugendpsychiatrie","BGII";"31 - Psychosomatik","BGI";0,"Leer"},2,0)</f>
        <v>Leer</v>
      </c>
      <c r="O308" s="253" t="str">
        <f>VLOOKUP(C308,{"29 - Psychiatrie (Erwachsene)","BGIb";"30 - Kinder- und Jugendpsychiatrie","BGIIb";"31 - Psychosomatik","BGIb";0,"Leer"},2,0)</f>
        <v>Leer</v>
      </c>
      <c r="P308" s="253" t="str">
        <f t="shared" si="50"/>
        <v>Leer</v>
      </c>
      <c r="Q308" s="253">
        <f t="shared" si="51"/>
        <v>0</v>
      </c>
      <c r="R308" s="253">
        <f t="shared" si="52"/>
        <v>0</v>
      </c>
      <c r="S308" s="253">
        <f t="shared" si="53"/>
        <v>0</v>
      </c>
      <c r="T308" s="253">
        <f t="shared" si="54"/>
        <v>0</v>
      </c>
      <c r="U308" s="253">
        <f t="shared" si="55"/>
        <v>0</v>
      </c>
      <c r="V308" s="253">
        <f t="shared" si="56"/>
        <v>0</v>
      </c>
      <c r="W308" s="253">
        <f t="shared" si="57"/>
        <v>0</v>
      </c>
    </row>
    <row r="309" spans="2:23" x14ac:dyDescent="0.35">
      <c r="B309" s="58" t="str">
        <f t="shared" si="58"/>
        <v>!!!</v>
      </c>
      <c r="C309" s="226"/>
      <c r="D309" s="246"/>
      <c r="E309" s="248"/>
      <c r="F309" s="261"/>
      <c r="G309" s="172"/>
      <c r="H309" s="246"/>
      <c r="I309" s="28"/>
      <c r="J309" s="17"/>
      <c r="K309" s="253" t="str">
        <f t="shared" si="59"/>
        <v>Leer</v>
      </c>
      <c r="L309" s="253" t="str">
        <f t="shared" si="49"/>
        <v>Leer</v>
      </c>
      <c r="M309" s="253" t="str">
        <f t="shared" si="60"/>
        <v>Leer</v>
      </c>
      <c r="N309" s="253" t="str">
        <f>VLOOKUP(C309,{"29 - Psychiatrie (Erwachsene)","BGI";"30 - Kinder- und Jugendpsychiatrie","BGII";"31 - Psychosomatik","BGI";0,"Leer"},2,0)</f>
        <v>Leer</v>
      </c>
      <c r="O309" s="253" t="str">
        <f>VLOOKUP(C309,{"29 - Psychiatrie (Erwachsene)","BGIb";"30 - Kinder- und Jugendpsychiatrie","BGIIb";"31 - Psychosomatik","BGIb";0,"Leer"},2,0)</f>
        <v>Leer</v>
      </c>
      <c r="P309" s="253" t="str">
        <f t="shared" si="50"/>
        <v>Leer</v>
      </c>
      <c r="Q309" s="253">
        <f t="shared" si="51"/>
        <v>0</v>
      </c>
      <c r="R309" s="253">
        <f t="shared" si="52"/>
        <v>0</v>
      </c>
      <c r="S309" s="253">
        <f t="shared" si="53"/>
        <v>0</v>
      </c>
      <c r="T309" s="253">
        <f t="shared" si="54"/>
        <v>0</v>
      </c>
      <c r="U309" s="253">
        <f t="shared" si="55"/>
        <v>0</v>
      </c>
      <c r="V309" s="253">
        <f t="shared" si="56"/>
        <v>0</v>
      </c>
      <c r="W309" s="253">
        <f t="shared" si="57"/>
        <v>0</v>
      </c>
    </row>
    <row r="310" spans="2:23" x14ac:dyDescent="0.35">
      <c r="B310" s="58" t="str">
        <f t="shared" si="58"/>
        <v>!!!</v>
      </c>
      <c r="C310" s="226"/>
      <c r="D310" s="246"/>
      <c r="E310" s="248"/>
      <c r="F310" s="261"/>
      <c r="G310" s="172"/>
      <c r="H310" s="246"/>
      <c r="I310" s="28"/>
      <c r="J310" s="17"/>
      <c r="K310" s="253" t="str">
        <f t="shared" si="59"/>
        <v>Leer</v>
      </c>
      <c r="L310" s="253" t="str">
        <f t="shared" si="49"/>
        <v>Leer</v>
      </c>
      <c r="M310" s="253" t="str">
        <f t="shared" si="60"/>
        <v>Leer</v>
      </c>
      <c r="N310" s="253" t="str">
        <f>VLOOKUP(C310,{"29 - Psychiatrie (Erwachsene)","BGI";"30 - Kinder- und Jugendpsychiatrie","BGII";"31 - Psychosomatik","BGI";0,"Leer"},2,0)</f>
        <v>Leer</v>
      </c>
      <c r="O310" s="253" t="str">
        <f>VLOOKUP(C310,{"29 - Psychiatrie (Erwachsene)","BGIb";"30 - Kinder- und Jugendpsychiatrie","BGIIb";"31 - Psychosomatik","BGIb";0,"Leer"},2,0)</f>
        <v>Leer</v>
      </c>
      <c r="P310" s="253" t="str">
        <f t="shared" si="50"/>
        <v>Leer</v>
      </c>
      <c r="Q310" s="253">
        <f t="shared" si="51"/>
        <v>0</v>
      </c>
      <c r="R310" s="253">
        <f t="shared" si="52"/>
        <v>0</v>
      </c>
      <c r="S310" s="253">
        <f t="shared" si="53"/>
        <v>0</v>
      </c>
      <c r="T310" s="253">
        <f t="shared" si="54"/>
        <v>0</v>
      </c>
      <c r="U310" s="253">
        <f t="shared" si="55"/>
        <v>0</v>
      </c>
      <c r="V310" s="253">
        <f t="shared" si="56"/>
        <v>0</v>
      </c>
      <c r="W310" s="253">
        <f t="shared" si="57"/>
        <v>0</v>
      </c>
    </row>
    <row r="311" spans="2:23" x14ac:dyDescent="0.35">
      <c r="B311" s="58" t="str">
        <f t="shared" si="58"/>
        <v>!!!</v>
      </c>
      <c r="C311" s="226"/>
      <c r="D311" s="246"/>
      <c r="E311" s="248"/>
      <c r="F311" s="261"/>
      <c r="G311" s="172"/>
      <c r="H311" s="246"/>
      <c r="I311" s="28"/>
      <c r="J311" s="17"/>
      <c r="K311" s="253" t="str">
        <f t="shared" si="59"/>
        <v>Leer</v>
      </c>
      <c r="L311" s="253" t="str">
        <f t="shared" si="49"/>
        <v>Leer</v>
      </c>
      <c r="M311" s="253" t="str">
        <f t="shared" si="60"/>
        <v>Leer</v>
      </c>
      <c r="N311" s="253" t="str">
        <f>VLOOKUP(C311,{"29 - Psychiatrie (Erwachsene)","BGI";"30 - Kinder- und Jugendpsychiatrie","BGII";"31 - Psychosomatik","BGI";0,"Leer"},2,0)</f>
        <v>Leer</v>
      </c>
      <c r="O311" s="253" t="str">
        <f>VLOOKUP(C311,{"29 - Psychiatrie (Erwachsene)","BGIb";"30 - Kinder- und Jugendpsychiatrie","BGIIb";"31 - Psychosomatik","BGIb";0,"Leer"},2,0)</f>
        <v>Leer</v>
      </c>
      <c r="P311" s="253" t="str">
        <f t="shared" si="50"/>
        <v>Leer</v>
      </c>
      <c r="Q311" s="253">
        <f t="shared" si="51"/>
        <v>0</v>
      </c>
      <c r="R311" s="253">
        <f t="shared" si="52"/>
        <v>0</v>
      </c>
      <c r="S311" s="253">
        <f t="shared" si="53"/>
        <v>0</v>
      </c>
      <c r="T311" s="253">
        <f t="shared" si="54"/>
        <v>0</v>
      </c>
      <c r="U311" s="253">
        <f t="shared" si="55"/>
        <v>0</v>
      </c>
      <c r="V311" s="253">
        <f t="shared" si="56"/>
        <v>0</v>
      </c>
      <c r="W311" s="253">
        <f t="shared" si="57"/>
        <v>0</v>
      </c>
    </row>
    <row r="312" spans="2:23" x14ac:dyDescent="0.35">
      <c r="B312" s="58" t="str">
        <f t="shared" si="58"/>
        <v>!!!</v>
      </c>
      <c r="C312" s="226"/>
      <c r="D312" s="246"/>
      <c r="E312" s="248"/>
      <c r="F312" s="261"/>
      <c r="G312" s="172"/>
      <c r="H312" s="246"/>
      <c r="I312" s="28"/>
      <c r="J312" s="17"/>
      <c r="K312" s="253" t="str">
        <f t="shared" si="59"/>
        <v>Leer</v>
      </c>
      <c r="L312" s="253" t="str">
        <f t="shared" si="49"/>
        <v>Leer</v>
      </c>
      <c r="M312" s="253" t="str">
        <f t="shared" si="60"/>
        <v>Leer</v>
      </c>
      <c r="N312" s="253" t="str">
        <f>VLOOKUP(C312,{"29 - Psychiatrie (Erwachsene)","BGI";"30 - Kinder- und Jugendpsychiatrie","BGII";"31 - Psychosomatik","BGI";0,"Leer"},2,0)</f>
        <v>Leer</v>
      </c>
      <c r="O312" s="253" t="str">
        <f>VLOOKUP(C312,{"29 - Psychiatrie (Erwachsene)","BGIb";"30 - Kinder- und Jugendpsychiatrie","BGIIb";"31 - Psychosomatik","BGIb";0,"Leer"},2,0)</f>
        <v>Leer</v>
      </c>
      <c r="P312" s="253" t="str">
        <f t="shared" si="50"/>
        <v>Leer</v>
      </c>
      <c r="Q312" s="253">
        <f t="shared" si="51"/>
        <v>0</v>
      </c>
      <c r="R312" s="253">
        <f t="shared" si="52"/>
        <v>0</v>
      </c>
      <c r="S312" s="253">
        <f t="shared" si="53"/>
        <v>0</v>
      </c>
      <c r="T312" s="253">
        <f t="shared" si="54"/>
        <v>0</v>
      </c>
      <c r="U312" s="253">
        <f t="shared" si="55"/>
        <v>0</v>
      </c>
      <c r="V312" s="253">
        <f t="shared" si="56"/>
        <v>0</v>
      </c>
      <c r="W312" s="253">
        <f t="shared" si="57"/>
        <v>0</v>
      </c>
    </row>
    <row r="313" spans="2:23" x14ac:dyDescent="0.35">
      <c r="B313" s="58" t="str">
        <f t="shared" si="58"/>
        <v>!!!</v>
      </c>
      <c r="C313" s="226"/>
      <c r="D313" s="246"/>
      <c r="E313" s="248"/>
      <c r="F313" s="261"/>
      <c r="G313" s="172"/>
      <c r="H313" s="246"/>
      <c r="I313" s="28"/>
      <c r="J313" s="17"/>
      <c r="K313" s="253" t="str">
        <f t="shared" si="59"/>
        <v>Leer</v>
      </c>
      <c r="L313" s="253" t="str">
        <f t="shared" si="49"/>
        <v>Leer</v>
      </c>
      <c r="M313" s="253" t="str">
        <f t="shared" si="60"/>
        <v>Leer</v>
      </c>
      <c r="N313" s="253" t="str">
        <f>VLOOKUP(C313,{"29 - Psychiatrie (Erwachsene)","BGI";"30 - Kinder- und Jugendpsychiatrie","BGII";"31 - Psychosomatik","BGI";0,"Leer"},2,0)</f>
        <v>Leer</v>
      </c>
      <c r="O313" s="253" t="str">
        <f>VLOOKUP(C313,{"29 - Psychiatrie (Erwachsene)","BGIb";"30 - Kinder- und Jugendpsychiatrie","BGIIb";"31 - Psychosomatik","BGIb";0,"Leer"},2,0)</f>
        <v>Leer</v>
      </c>
      <c r="P313" s="253" t="str">
        <f t="shared" si="50"/>
        <v>Leer</v>
      </c>
      <c r="Q313" s="253">
        <f t="shared" si="51"/>
        <v>0</v>
      </c>
      <c r="R313" s="253">
        <f t="shared" si="52"/>
        <v>0</v>
      </c>
      <c r="S313" s="253">
        <f t="shared" si="53"/>
        <v>0</v>
      </c>
      <c r="T313" s="253">
        <f t="shared" si="54"/>
        <v>0</v>
      </c>
      <c r="U313" s="253">
        <f t="shared" si="55"/>
        <v>0</v>
      </c>
      <c r="V313" s="253">
        <f t="shared" si="56"/>
        <v>0</v>
      </c>
      <c r="W313" s="253">
        <f t="shared" si="57"/>
        <v>0</v>
      </c>
    </row>
    <row r="314" spans="2:23" x14ac:dyDescent="0.35">
      <c r="B314" s="58" t="str">
        <f t="shared" si="58"/>
        <v>!!!</v>
      </c>
      <c r="C314" s="226"/>
      <c r="D314" s="246"/>
      <c r="E314" s="248"/>
      <c r="F314" s="261"/>
      <c r="G314" s="172"/>
      <c r="H314" s="246"/>
      <c r="I314" s="28"/>
      <c r="J314" s="17"/>
      <c r="K314" s="253" t="str">
        <f t="shared" si="59"/>
        <v>Leer</v>
      </c>
      <c r="L314" s="253" t="str">
        <f t="shared" si="49"/>
        <v>Leer</v>
      </c>
      <c r="M314" s="253" t="str">
        <f t="shared" si="60"/>
        <v>Leer</v>
      </c>
      <c r="N314" s="253" t="str">
        <f>VLOOKUP(C314,{"29 - Psychiatrie (Erwachsene)","BGI";"30 - Kinder- und Jugendpsychiatrie","BGII";"31 - Psychosomatik","BGI";0,"Leer"},2,0)</f>
        <v>Leer</v>
      </c>
      <c r="O314" s="253" t="str">
        <f>VLOOKUP(C314,{"29 - Psychiatrie (Erwachsene)","BGIb";"30 - Kinder- und Jugendpsychiatrie","BGIIb";"31 - Psychosomatik","BGIb";0,"Leer"},2,0)</f>
        <v>Leer</v>
      </c>
      <c r="P314" s="253" t="str">
        <f t="shared" si="50"/>
        <v>Leer</v>
      </c>
      <c r="Q314" s="253">
        <f t="shared" si="51"/>
        <v>0</v>
      </c>
      <c r="R314" s="253">
        <f t="shared" si="52"/>
        <v>0</v>
      </c>
      <c r="S314" s="253">
        <f t="shared" si="53"/>
        <v>0</v>
      </c>
      <c r="T314" s="253">
        <f t="shared" si="54"/>
        <v>0</v>
      </c>
      <c r="U314" s="253">
        <f t="shared" si="55"/>
        <v>0</v>
      </c>
      <c r="V314" s="253">
        <f t="shared" si="56"/>
        <v>0</v>
      </c>
      <c r="W314" s="253">
        <f t="shared" si="57"/>
        <v>0</v>
      </c>
    </row>
    <row r="315" spans="2:23" x14ac:dyDescent="0.35">
      <c r="B315" s="58" t="str">
        <f t="shared" si="58"/>
        <v>!!!</v>
      </c>
      <c r="C315" s="226"/>
      <c r="D315" s="246"/>
      <c r="E315" s="248"/>
      <c r="F315" s="261"/>
      <c r="G315" s="172"/>
      <c r="H315" s="246"/>
      <c r="I315" s="28"/>
      <c r="J315" s="17"/>
      <c r="K315" s="253" t="str">
        <f t="shared" si="59"/>
        <v>Leer</v>
      </c>
      <c r="L315" s="253" t="str">
        <f t="shared" si="49"/>
        <v>Leer</v>
      </c>
      <c r="M315" s="253" t="str">
        <f t="shared" si="60"/>
        <v>Leer</v>
      </c>
      <c r="N315" s="253" t="str">
        <f>VLOOKUP(C315,{"29 - Psychiatrie (Erwachsene)","BGI";"30 - Kinder- und Jugendpsychiatrie","BGII";"31 - Psychosomatik","BGI";0,"Leer"},2,0)</f>
        <v>Leer</v>
      </c>
      <c r="O315" s="253" t="str">
        <f>VLOOKUP(C315,{"29 - Psychiatrie (Erwachsene)","BGIb";"30 - Kinder- und Jugendpsychiatrie","BGIIb";"31 - Psychosomatik","BGIb";0,"Leer"},2,0)</f>
        <v>Leer</v>
      </c>
      <c r="P315" s="253" t="str">
        <f t="shared" si="50"/>
        <v>Leer</v>
      </c>
      <c r="Q315" s="253">
        <f t="shared" si="51"/>
        <v>0</v>
      </c>
      <c r="R315" s="253">
        <f t="shared" si="52"/>
        <v>0</v>
      </c>
      <c r="S315" s="253">
        <f t="shared" si="53"/>
        <v>0</v>
      </c>
      <c r="T315" s="253">
        <f t="shared" si="54"/>
        <v>0</v>
      </c>
      <c r="U315" s="253">
        <f t="shared" si="55"/>
        <v>0</v>
      </c>
      <c r="V315" s="253">
        <f t="shared" si="56"/>
        <v>0</v>
      </c>
      <c r="W315" s="253">
        <f t="shared" si="57"/>
        <v>0</v>
      </c>
    </row>
    <row r="316" spans="2:23" x14ac:dyDescent="0.35">
      <c r="B316" s="58" t="str">
        <f t="shared" si="58"/>
        <v>!!!</v>
      </c>
      <c r="C316" s="226"/>
      <c r="D316" s="246"/>
      <c r="E316" s="248"/>
      <c r="F316" s="261"/>
      <c r="G316" s="172"/>
      <c r="H316" s="246"/>
      <c r="I316" s="28"/>
      <c r="J316" s="17"/>
      <c r="K316" s="253" t="str">
        <f t="shared" si="59"/>
        <v>Leer</v>
      </c>
      <c r="L316" s="253" t="str">
        <f t="shared" si="49"/>
        <v>Leer</v>
      </c>
      <c r="M316" s="253" t="str">
        <f t="shared" si="60"/>
        <v>Leer</v>
      </c>
      <c r="N316" s="253" t="str">
        <f>VLOOKUP(C316,{"29 - Psychiatrie (Erwachsene)","BGI";"30 - Kinder- und Jugendpsychiatrie","BGII";"31 - Psychosomatik","BGI";0,"Leer"},2,0)</f>
        <v>Leer</v>
      </c>
      <c r="O316" s="253" t="str">
        <f>VLOOKUP(C316,{"29 - Psychiatrie (Erwachsene)","BGIb";"30 - Kinder- und Jugendpsychiatrie","BGIIb";"31 - Psychosomatik","BGIb";0,"Leer"},2,0)</f>
        <v>Leer</v>
      </c>
      <c r="P316" s="253" t="str">
        <f t="shared" si="50"/>
        <v>Leer</v>
      </c>
      <c r="Q316" s="253">
        <f t="shared" si="51"/>
        <v>0</v>
      </c>
      <c r="R316" s="253">
        <f t="shared" si="52"/>
        <v>0</v>
      </c>
      <c r="S316" s="253">
        <f t="shared" si="53"/>
        <v>0</v>
      </c>
      <c r="T316" s="253">
        <f t="shared" si="54"/>
        <v>0</v>
      </c>
      <c r="U316" s="253">
        <f t="shared" si="55"/>
        <v>0</v>
      </c>
      <c r="V316" s="253">
        <f t="shared" si="56"/>
        <v>0</v>
      </c>
      <c r="W316" s="253">
        <f t="shared" si="57"/>
        <v>0</v>
      </c>
    </row>
    <row r="317" spans="2:23" x14ac:dyDescent="0.35">
      <c r="B317" s="58" t="str">
        <f t="shared" si="58"/>
        <v>!!!</v>
      </c>
      <c r="C317" s="226"/>
      <c r="D317" s="246"/>
      <c r="E317" s="248"/>
      <c r="F317" s="261"/>
      <c r="G317" s="172"/>
      <c r="H317" s="246"/>
      <c r="I317" s="28"/>
      <c r="J317" s="17"/>
      <c r="K317" s="253" t="str">
        <f t="shared" si="59"/>
        <v>Leer</v>
      </c>
      <c r="L317" s="253" t="str">
        <f t="shared" si="49"/>
        <v>Leer</v>
      </c>
      <c r="M317" s="253" t="str">
        <f t="shared" si="60"/>
        <v>Leer</v>
      </c>
      <c r="N317" s="253" t="str">
        <f>VLOOKUP(C317,{"29 - Psychiatrie (Erwachsene)","BGI";"30 - Kinder- und Jugendpsychiatrie","BGII";"31 - Psychosomatik","BGI";0,"Leer"},2,0)</f>
        <v>Leer</v>
      </c>
      <c r="O317" s="253" t="str">
        <f>VLOOKUP(C317,{"29 - Psychiatrie (Erwachsene)","BGIb";"30 - Kinder- und Jugendpsychiatrie","BGIIb";"31 - Psychosomatik","BGIb";0,"Leer"},2,0)</f>
        <v>Leer</v>
      </c>
      <c r="P317" s="253" t="str">
        <f t="shared" si="50"/>
        <v>Leer</v>
      </c>
      <c r="Q317" s="253">
        <f t="shared" si="51"/>
        <v>0</v>
      </c>
      <c r="R317" s="253">
        <f t="shared" si="52"/>
        <v>0</v>
      </c>
      <c r="S317" s="253">
        <f t="shared" si="53"/>
        <v>0</v>
      </c>
      <c r="T317" s="253">
        <f t="shared" si="54"/>
        <v>0</v>
      </c>
      <c r="U317" s="253">
        <f t="shared" si="55"/>
        <v>0</v>
      </c>
      <c r="V317" s="253">
        <f t="shared" si="56"/>
        <v>0</v>
      </c>
      <c r="W317" s="253">
        <f t="shared" si="57"/>
        <v>0</v>
      </c>
    </row>
    <row r="318" spans="2:23" x14ac:dyDescent="0.35">
      <c r="B318" s="58" t="str">
        <f t="shared" si="58"/>
        <v>!!!</v>
      </c>
      <c r="C318" s="226"/>
      <c r="D318" s="246"/>
      <c r="E318" s="248"/>
      <c r="F318" s="261"/>
      <c r="G318" s="172"/>
      <c r="H318" s="246"/>
      <c r="I318" s="28"/>
      <c r="J318" s="17"/>
      <c r="K318" s="253" t="str">
        <f t="shared" si="59"/>
        <v>Leer</v>
      </c>
      <c r="L318" s="253" t="str">
        <f t="shared" si="49"/>
        <v>Leer</v>
      </c>
      <c r="M318" s="253" t="str">
        <f t="shared" si="60"/>
        <v>Leer</v>
      </c>
      <c r="N318" s="253" t="str">
        <f>VLOOKUP(C318,{"29 - Psychiatrie (Erwachsene)","BGI";"30 - Kinder- und Jugendpsychiatrie","BGII";"31 - Psychosomatik","BGI";0,"Leer"},2,0)</f>
        <v>Leer</v>
      </c>
      <c r="O318" s="253" t="str">
        <f>VLOOKUP(C318,{"29 - Psychiatrie (Erwachsene)","BGIb";"30 - Kinder- und Jugendpsychiatrie","BGIIb";"31 - Psychosomatik","BGIb";0,"Leer"},2,0)</f>
        <v>Leer</v>
      </c>
      <c r="P318" s="253" t="str">
        <f t="shared" si="50"/>
        <v>Leer</v>
      </c>
      <c r="Q318" s="253">
        <f t="shared" si="51"/>
        <v>0</v>
      </c>
      <c r="R318" s="253">
        <f t="shared" si="52"/>
        <v>0</v>
      </c>
      <c r="S318" s="253">
        <f t="shared" si="53"/>
        <v>0</v>
      </c>
      <c r="T318" s="253">
        <f t="shared" si="54"/>
        <v>0</v>
      </c>
      <c r="U318" s="253">
        <f t="shared" si="55"/>
        <v>0</v>
      </c>
      <c r="V318" s="253">
        <f t="shared" si="56"/>
        <v>0</v>
      </c>
      <c r="W318" s="253">
        <f t="shared" si="57"/>
        <v>0</v>
      </c>
    </row>
    <row r="319" spans="2:23" x14ac:dyDescent="0.35">
      <c r="B319" s="58" t="str">
        <f t="shared" si="58"/>
        <v>!!!</v>
      </c>
      <c r="C319" s="226"/>
      <c r="D319" s="246"/>
      <c r="E319" s="248"/>
      <c r="F319" s="261"/>
      <c r="G319" s="172"/>
      <c r="H319" s="246"/>
      <c r="I319" s="28"/>
      <c r="J319" s="17"/>
      <c r="K319" s="253" t="str">
        <f t="shared" si="59"/>
        <v>Leer</v>
      </c>
      <c r="L319" s="253" t="str">
        <f t="shared" si="49"/>
        <v>Leer</v>
      </c>
      <c r="M319" s="253" t="str">
        <f t="shared" si="60"/>
        <v>Leer</v>
      </c>
      <c r="N319" s="253" t="str">
        <f>VLOOKUP(C319,{"29 - Psychiatrie (Erwachsene)","BGI";"30 - Kinder- und Jugendpsychiatrie","BGII";"31 - Psychosomatik","BGI";0,"Leer"},2,0)</f>
        <v>Leer</v>
      </c>
      <c r="O319" s="253" t="str">
        <f>VLOOKUP(C319,{"29 - Psychiatrie (Erwachsene)","BGIb";"30 - Kinder- und Jugendpsychiatrie","BGIIb";"31 - Psychosomatik","BGIb";0,"Leer"},2,0)</f>
        <v>Leer</v>
      </c>
      <c r="P319" s="253" t="str">
        <f t="shared" si="50"/>
        <v>Leer</v>
      </c>
      <c r="Q319" s="253">
        <f t="shared" si="51"/>
        <v>0</v>
      </c>
      <c r="R319" s="253">
        <f t="shared" si="52"/>
        <v>0</v>
      </c>
      <c r="S319" s="253">
        <f t="shared" si="53"/>
        <v>0</v>
      </c>
      <c r="T319" s="253">
        <f t="shared" si="54"/>
        <v>0</v>
      </c>
      <c r="U319" s="253">
        <f t="shared" si="55"/>
        <v>0</v>
      </c>
      <c r="V319" s="253">
        <f t="shared" si="56"/>
        <v>0</v>
      </c>
      <c r="W319" s="253">
        <f t="shared" si="57"/>
        <v>0</v>
      </c>
    </row>
    <row r="320" spans="2:23" x14ac:dyDescent="0.35">
      <c r="B320" s="58" t="str">
        <f t="shared" si="58"/>
        <v>!!!</v>
      </c>
      <c r="C320" s="226"/>
      <c r="D320" s="246"/>
      <c r="E320" s="248"/>
      <c r="F320" s="261"/>
      <c r="G320" s="172"/>
      <c r="H320" s="246"/>
      <c r="I320" s="28"/>
      <c r="J320" s="17"/>
      <c r="K320" s="253" t="str">
        <f t="shared" si="59"/>
        <v>Leer</v>
      </c>
      <c r="L320" s="253" t="str">
        <f t="shared" si="49"/>
        <v>Leer</v>
      </c>
      <c r="M320" s="253" t="str">
        <f t="shared" si="60"/>
        <v>Leer</v>
      </c>
      <c r="N320" s="253" t="str">
        <f>VLOOKUP(C320,{"29 - Psychiatrie (Erwachsene)","BGI";"30 - Kinder- und Jugendpsychiatrie","BGII";"31 - Psychosomatik","BGI";0,"Leer"},2,0)</f>
        <v>Leer</v>
      </c>
      <c r="O320" s="253" t="str">
        <f>VLOOKUP(C320,{"29 - Psychiatrie (Erwachsene)","BGIb";"30 - Kinder- und Jugendpsychiatrie","BGIIb";"31 - Psychosomatik","BGIb";0,"Leer"},2,0)</f>
        <v>Leer</v>
      </c>
      <c r="P320" s="253" t="str">
        <f t="shared" si="50"/>
        <v>Leer</v>
      </c>
      <c r="Q320" s="253">
        <f t="shared" si="51"/>
        <v>0</v>
      </c>
      <c r="R320" s="253">
        <f t="shared" si="52"/>
        <v>0</v>
      </c>
      <c r="S320" s="253">
        <f t="shared" si="53"/>
        <v>0</v>
      </c>
      <c r="T320" s="253">
        <f t="shared" si="54"/>
        <v>0</v>
      </c>
      <c r="U320" s="253">
        <f t="shared" si="55"/>
        <v>0</v>
      </c>
      <c r="V320" s="253">
        <f t="shared" si="56"/>
        <v>0</v>
      </c>
      <c r="W320" s="253">
        <f t="shared" si="57"/>
        <v>0</v>
      </c>
    </row>
    <row r="321" spans="2:23" x14ac:dyDescent="0.35">
      <c r="B321" s="58" t="str">
        <f t="shared" si="58"/>
        <v>!!!</v>
      </c>
      <c r="C321" s="226"/>
      <c r="D321" s="246"/>
      <c r="E321" s="248"/>
      <c r="F321" s="261"/>
      <c r="G321" s="172"/>
      <c r="H321" s="246"/>
      <c r="I321" s="28"/>
      <c r="J321" s="17"/>
      <c r="K321" s="253" t="str">
        <f t="shared" si="59"/>
        <v>Leer</v>
      </c>
      <c r="L321" s="253" t="str">
        <f t="shared" si="49"/>
        <v>Leer</v>
      </c>
      <c r="M321" s="253" t="str">
        <f t="shared" si="60"/>
        <v>Leer</v>
      </c>
      <c r="N321" s="253" t="str">
        <f>VLOOKUP(C321,{"29 - Psychiatrie (Erwachsene)","BGI";"30 - Kinder- und Jugendpsychiatrie","BGII";"31 - Psychosomatik","BGI";0,"Leer"},2,0)</f>
        <v>Leer</v>
      </c>
      <c r="O321" s="253" t="str">
        <f>VLOOKUP(C321,{"29 - Psychiatrie (Erwachsene)","BGIb";"30 - Kinder- und Jugendpsychiatrie","BGIIb";"31 - Psychosomatik","BGIb";0,"Leer"},2,0)</f>
        <v>Leer</v>
      </c>
      <c r="P321" s="253" t="str">
        <f t="shared" si="50"/>
        <v>Leer</v>
      </c>
      <c r="Q321" s="253">
        <f t="shared" si="51"/>
        <v>0</v>
      </c>
      <c r="R321" s="253">
        <f t="shared" si="52"/>
        <v>0</v>
      </c>
      <c r="S321" s="253">
        <f t="shared" si="53"/>
        <v>0</v>
      </c>
      <c r="T321" s="253">
        <f t="shared" si="54"/>
        <v>0</v>
      </c>
      <c r="U321" s="253">
        <f t="shared" si="55"/>
        <v>0</v>
      </c>
      <c r="V321" s="253">
        <f t="shared" si="56"/>
        <v>0</v>
      </c>
      <c r="W321" s="253">
        <f t="shared" si="57"/>
        <v>0</v>
      </c>
    </row>
    <row r="322" spans="2:23" x14ac:dyDescent="0.35">
      <c r="B322" s="58" t="str">
        <f t="shared" si="58"/>
        <v>!!!</v>
      </c>
      <c r="C322" s="226"/>
      <c r="D322" s="246"/>
      <c r="E322" s="248"/>
      <c r="F322" s="261"/>
      <c r="G322" s="172"/>
      <c r="H322" s="246"/>
      <c r="I322" s="28"/>
      <c r="J322" s="17"/>
      <c r="K322" s="253" t="str">
        <f t="shared" si="59"/>
        <v>Leer</v>
      </c>
      <c r="L322" s="253" t="str">
        <f t="shared" si="49"/>
        <v>Leer</v>
      </c>
      <c r="M322" s="253" t="str">
        <f t="shared" si="60"/>
        <v>Leer</v>
      </c>
      <c r="N322" s="253" t="str">
        <f>VLOOKUP(C322,{"29 - Psychiatrie (Erwachsene)","BGI";"30 - Kinder- und Jugendpsychiatrie","BGII";"31 - Psychosomatik","BGI";0,"Leer"},2,0)</f>
        <v>Leer</v>
      </c>
      <c r="O322" s="253" t="str">
        <f>VLOOKUP(C322,{"29 - Psychiatrie (Erwachsene)","BGIb";"30 - Kinder- und Jugendpsychiatrie","BGIIb";"31 - Psychosomatik","BGIb";0,"Leer"},2,0)</f>
        <v>Leer</v>
      </c>
      <c r="P322" s="253" t="str">
        <f t="shared" si="50"/>
        <v>Leer</v>
      </c>
      <c r="Q322" s="253">
        <f t="shared" si="51"/>
        <v>0</v>
      </c>
      <c r="R322" s="253">
        <f t="shared" si="52"/>
        <v>0</v>
      </c>
      <c r="S322" s="253">
        <f t="shared" si="53"/>
        <v>0</v>
      </c>
      <c r="T322" s="253">
        <f t="shared" si="54"/>
        <v>0</v>
      </c>
      <c r="U322" s="253">
        <f t="shared" si="55"/>
        <v>0</v>
      </c>
      <c r="V322" s="253">
        <f t="shared" si="56"/>
        <v>0</v>
      </c>
      <c r="W322" s="253">
        <f t="shared" si="57"/>
        <v>0</v>
      </c>
    </row>
    <row r="323" spans="2:23" x14ac:dyDescent="0.35">
      <c r="B323" s="58" t="str">
        <f t="shared" si="58"/>
        <v>!!!</v>
      </c>
      <c r="C323" s="226"/>
      <c r="D323" s="246"/>
      <c r="E323" s="248"/>
      <c r="F323" s="261"/>
      <c r="G323" s="172"/>
      <c r="H323" s="246"/>
      <c r="I323" s="28"/>
      <c r="J323" s="17"/>
      <c r="K323" s="253" t="str">
        <f t="shared" si="59"/>
        <v>Leer</v>
      </c>
      <c r="L323" s="253" t="str">
        <f t="shared" si="49"/>
        <v>Leer</v>
      </c>
      <c r="M323" s="253" t="str">
        <f t="shared" si="60"/>
        <v>Leer</v>
      </c>
      <c r="N323" s="253" t="str">
        <f>VLOOKUP(C323,{"29 - Psychiatrie (Erwachsene)","BGI";"30 - Kinder- und Jugendpsychiatrie","BGII";"31 - Psychosomatik","BGI";0,"Leer"},2,0)</f>
        <v>Leer</v>
      </c>
      <c r="O323" s="253" t="str">
        <f>VLOOKUP(C323,{"29 - Psychiatrie (Erwachsene)","BGIb";"30 - Kinder- und Jugendpsychiatrie","BGIIb";"31 - Psychosomatik","BGIb";0,"Leer"},2,0)</f>
        <v>Leer</v>
      </c>
      <c r="P323" s="253" t="str">
        <f t="shared" si="50"/>
        <v>Leer</v>
      </c>
      <c r="Q323" s="253">
        <f t="shared" si="51"/>
        <v>0</v>
      </c>
      <c r="R323" s="253">
        <f t="shared" si="52"/>
        <v>0</v>
      </c>
      <c r="S323" s="253">
        <f t="shared" si="53"/>
        <v>0</v>
      </c>
      <c r="T323" s="253">
        <f t="shared" si="54"/>
        <v>0</v>
      </c>
      <c r="U323" s="253">
        <f t="shared" si="55"/>
        <v>0</v>
      </c>
      <c r="V323" s="253">
        <f t="shared" si="56"/>
        <v>0</v>
      </c>
      <c r="W323" s="253">
        <f t="shared" si="57"/>
        <v>0</v>
      </c>
    </row>
    <row r="324" spans="2:23" x14ac:dyDescent="0.35">
      <c r="B324" s="58" t="str">
        <f t="shared" si="58"/>
        <v>!!!</v>
      </c>
      <c r="C324" s="226"/>
      <c r="D324" s="246"/>
      <c r="E324" s="248"/>
      <c r="F324" s="261"/>
      <c r="G324" s="172"/>
      <c r="H324" s="246"/>
      <c r="I324" s="28"/>
      <c r="J324" s="17"/>
      <c r="K324" s="253" t="str">
        <f t="shared" si="59"/>
        <v>Leer</v>
      </c>
      <c r="L324" s="253" t="str">
        <f t="shared" si="49"/>
        <v>Leer</v>
      </c>
      <c r="M324" s="253" t="str">
        <f t="shared" si="60"/>
        <v>Leer</v>
      </c>
      <c r="N324" s="253" t="str">
        <f>VLOOKUP(C324,{"29 - Psychiatrie (Erwachsene)","BGI";"30 - Kinder- und Jugendpsychiatrie","BGII";"31 - Psychosomatik","BGI";0,"Leer"},2,0)</f>
        <v>Leer</v>
      </c>
      <c r="O324" s="253" t="str">
        <f>VLOOKUP(C324,{"29 - Psychiatrie (Erwachsene)","BGIb";"30 - Kinder- und Jugendpsychiatrie","BGIIb";"31 - Psychosomatik","BGIb";0,"Leer"},2,0)</f>
        <v>Leer</v>
      </c>
      <c r="P324" s="253" t="str">
        <f t="shared" si="50"/>
        <v>Leer</v>
      </c>
      <c r="Q324" s="253">
        <f t="shared" si="51"/>
        <v>0</v>
      </c>
      <c r="R324" s="253">
        <f t="shared" si="52"/>
        <v>0</v>
      </c>
      <c r="S324" s="253">
        <f t="shared" si="53"/>
        <v>0</v>
      </c>
      <c r="T324" s="253">
        <f t="shared" si="54"/>
        <v>0</v>
      </c>
      <c r="U324" s="253">
        <f t="shared" si="55"/>
        <v>0</v>
      </c>
      <c r="V324" s="253">
        <f t="shared" si="56"/>
        <v>0</v>
      </c>
      <c r="W324" s="253">
        <f t="shared" si="57"/>
        <v>0</v>
      </c>
    </row>
    <row r="325" spans="2:23" x14ac:dyDescent="0.35">
      <c r="B325" s="58" t="str">
        <f t="shared" si="58"/>
        <v>!!!</v>
      </c>
      <c r="C325" s="226"/>
      <c r="D325" s="246"/>
      <c r="E325" s="248"/>
      <c r="F325" s="261"/>
      <c r="G325" s="172"/>
      <c r="H325" s="246"/>
      <c r="I325" s="28"/>
      <c r="J325" s="17"/>
      <c r="K325" s="253" t="str">
        <f t="shared" si="59"/>
        <v>Leer</v>
      </c>
      <c r="L325" s="253" t="str">
        <f t="shared" si="49"/>
        <v>Leer</v>
      </c>
      <c r="M325" s="253" t="str">
        <f t="shared" si="60"/>
        <v>Leer</v>
      </c>
      <c r="N325" s="253" t="str">
        <f>VLOOKUP(C325,{"29 - Psychiatrie (Erwachsene)","BGI";"30 - Kinder- und Jugendpsychiatrie","BGII";"31 - Psychosomatik","BGI";0,"Leer"},2,0)</f>
        <v>Leer</v>
      </c>
      <c r="O325" s="253" t="str">
        <f>VLOOKUP(C325,{"29 - Psychiatrie (Erwachsene)","BGIb";"30 - Kinder- und Jugendpsychiatrie","BGIIb";"31 - Psychosomatik","BGIb";0,"Leer"},2,0)</f>
        <v>Leer</v>
      </c>
      <c r="P325" s="253" t="str">
        <f t="shared" si="50"/>
        <v>Leer</v>
      </c>
      <c r="Q325" s="253">
        <f t="shared" si="51"/>
        <v>0</v>
      </c>
      <c r="R325" s="253">
        <f t="shared" si="52"/>
        <v>0</v>
      </c>
      <c r="S325" s="253">
        <f t="shared" si="53"/>
        <v>0</v>
      </c>
      <c r="T325" s="253">
        <f t="shared" si="54"/>
        <v>0</v>
      </c>
      <c r="U325" s="253">
        <f t="shared" si="55"/>
        <v>0</v>
      </c>
      <c r="V325" s="253">
        <f t="shared" si="56"/>
        <v>0</v>
      </c>
      <c r="W325" s="253">
        <f t="shared" si="57"/>
        <v>0</v>
      </c>
    </row>
    <row r="326" spans="2:23" x14ac:dyDescent="0.35">
      <c r="B326" s="58" t="str">
        <f t="shared" si="58"/>
        <v>!!!</v>
      </c>
      <c r="C326" s="226"/>
      <c r="D326" s="246"/>
      <c r="E326" s="248"/>
      <c r="F326" s="261"/>
      <c r="G326" s="172"/>
      <c r="H326" s="246"/>
      <c r="I326" s="28"/>
      <c r="J326" s="17"/>
      <c r="K326" s="253" t="str">
        <f t="shared" si="59"/>
        <v>Leer</v>
      </c>
      <c r="L326" s="253" t="str">
        <f t="shared" si="49"/>
        <v>Leer</v>
      </c>
      <c r="M326" s="253" t="str">
        <f t="shared" si="60"/>
        <v>Leer</v>
      </c>
      <c r="N326" s="253" t="str">
        <f>VLOOKUP(C326,{"29 - Psychiatrie (Erwachsene)","BGI";"30 - Kinder- und Jugendpsychiatrie","BGII";"31 - Psychosomatik","BGI";0,"Leer"},2,0)</f>
        <v>Leer</v>
      </c>
      <c r="O326" s="253" t="str">
        <f>VLOOKUP(C326,{"29 - Psychiatrie (Erwachsene)","BGIb";"30 - Kinder- und Jugendpsychiatrie","BGIIb";"31 - Psychosomatik","BGIb";0,"Leer"},2,0)</f>
        <v>Leer</v>
      </c>
      <c r="P326" s="253" t="str">
        <f t="shared" si="50"/>
        <v>Leer</v>
      </c>
      <c r="Q326" s="253">
        <f t="shared" si="51"/>
        <v>0</v>
      </c>
      <c r="R326" s="253">
        <f t="shared" si="52"/>
        <v>0</v>
      </c>
      <c r="S326" s="253">
        <f t="shared" si="53"/>
        <v>0</v>
      </c>
      <c r="T326" s="253">
        <f t="shared" si="54"/>
        <v>0</v>
      </c>
      <c r="U326" s="253">
        <f t="shared" si="55"/>
        <v>0</v>
      </c>
      <c r="V326" s="253">
        <f t="shared" si="56"/>
        <v>0</v>
      </c>
      <c r="W326" s="253">
        <f t="shared" si="57"/>
        <v>0</v>
      </c>
    </row>
    <row r="327" spans="2:23" x14ac:dyDescent="0.35">
      <c r="B327" s="58" t="str">
        <f t="shared" si="58"/>
        <v>!!!</v>
      </c>
      <c r="C327" s="226"/>
      <c r="D327" s="246"/>
      <c r="E327" s="248"/>
      <c r="F327" s="261"/>
      <c r="G327" s="172"/>
      <c r="H327" s="246"/>
      <c r="I327" s="28"/>
      <c r="J327" s="17"/>
      <c r="K327" s="253" t="str">
        <f t="shared" si="59"/>
        <v>Leer</v>
      </c>
      <c r="L327" s="253" t="str">
        <f t="shared" si="49"/>
        <v>Leer</v>
      </c>
      <c r="M327" s="253" t="str">
        <f t="shared" si="60"/>
        <v>Leer</v>
      </c>
      <c r="N327" s="253" t="str">
        <f>VLOOKUP(C327,{"29 - Psychiatrie (Erwachsene)","BGI";"30 - Kinder- und Jugendpsychiatrie","BGII";"31 - Psychosomatik","BGI";0,"Leer"},2,0)</f>
        <v>Leer</v>
      </c>
      <c r="O327" s="253" t="str">
        <f>VLOOKUP(C327,{"29 - Psychiatrie (Erwachsene)","BGIb";"30 - Kinder- und Jugendpsychiatrie","BGIIb";"31 - Psychosomatik","BGIb";0,"Leer"},2,0)</f>
        <v>Leer</v>
      </c>
      <c r="P327" s="253" t="str">
        <f t="shared" si="50"/>
        <v>Leer</v>
      </c>
      <c r="Q327" s="253">
        <f t="shared" si="51"/>
        <v>0</v>
      </c>
      <c r="R327" s="253">
        <f t="shared" si="52"/>
        <v>0</v>
      </c>
      <c r="S327" s="253">
        <f t="shared" si="53"/>
        <v>0</v>
      </c>
      <c r="T327" s="253">
        <f t="shared" si="54"/>
        <v>0</v>
      </c>
      <c r="U327" s="253">
        <f t="shared" si="55"/>
        <v>0</v>
      </c>
      <c r="V327" s="253">
        <f t="shared" si="56"/>
        <v>0</v>
      </c>
      <c r="W327" s="253">
        <f t="shared" si="57"/>
        <v>0</v>
      </c>
    </row>
    <row r="328" spans="2:23" x14ac:dyDescent="0.35">
      <c r="B328" s="58" t="str">
        <f t="shared" si="58"/>
        <v>!!!</v>
      </c>
      <c r="C328" s="226"/>
      <c r="D328" s="246"/>
      <c r="E328" s="248"/>
      <c r="F328" s="261"/>
      <c r="G328" s="172"/>
      <c r="H328" s="246"/>
      <c r="I328" s="28"/>
      <c r="J328" s="17"/>
      <c r="K328" s="253" t="str">
        <f t="shared" si="59"/>
        <v>Leer</v>
      </c>
      <c r="L328" s="253" t="str">
        <f t="shared" si="49"/>
        <v>Leer</v>
      </c>
      <c r="M328" s="253" t="str">
        <f t="shared" si="60"/>
        <v>Leer</v>
      </c>
      <c r="N328" s="253" t="str">
        <f>VLOOKUP(C328,{"29 - Psychiatrie (Erwachsene)","BGI";"30 - Kinder- und Jugendpsychiatrie","BGII";"31 - Psychosomatik","BGI";0,"Leer"},2,0)</f>
        <v>Leer</v>
      </c>
      <c r="O328" s="253" t="str">
        <f>VLOOKUP(C328,{"29 - Psychiatrie (Erwachsene)","BGIb";"30 - Kinder- und Jugendpsychiatrie","BGIIb";"31 - Psychosomatik","BGIb";0,"Leer"},2,0)</f>
        <v>Leer</v>
      </c>
      <c r="P328" s="253" t="str">
        <f t="shared" si="50"/>
        <v>Leer</v>
      </c>
      <c r="Q328" s="253">
        <f t="shared" si="51"/>
        <v>0</v>
      </c>
      <c r="R328" s="253">
        <f t="shared" si="52"/>
        <v>0</v>
      </c>
      <c r="S328" s="253">
        <f t="shared" si="53"/>
        <v>0</v>
      </c>
      <c r="T328" s="253">
        <f t="shared" si="54"/>
        <v>0</v>
      </c>
      <c r="U328" s="253">
        <f t="shared" si="55"/>
        <v>0</v>
      </c>
      <c r="V328" s="253">
        <f t="shared" si="56"/>
        <v>0</v>
      </c>
      <c r="W328" s="253">
        <f t="shared" si="57"/>
        <v>0</v>
      </c>
    </row>
    <row r="329" spans="2:23" x14ac:dyDescent="0.35">
      <c r="B329" s="58" t="str">
        <f t="shared" si="58"/>
        <v>!!!</v>
      </c>
      <c r="C329" s="226"/>
      <c r="D329" s="246"/>
      <c r="E329" s="248"/>
      <c r="F329" s="261"/>
      <c r="G329" s="172"/>
      <c r="H329" s="246"/>
      <c r="I329" s="28"/>
      <c r="J329" s="17"/>
      <c r="K329" s="253" t="str">
        <f t="shared" si="59"/>
        <v>Leer</v>
      </c>
      <c r="L329" s="253" t="str">
        <f t="shared" si="49"/>
        <v>Leer</v>
      </c>
      <c r="M329" s="253" t="str">
        <f t="shared" si="60"/>
        <v>Leer</v>
      </c>
      <c r="N329" s="253" t="str">
        <f>VLOOKUP(C329,{"29 - Psychiatrie (Erwachsene)","BGI";"30 - Kinder- und Jugendpsychiatrie","BGII";"31 - Psychosomatik","BGI";0,"Leer"},2,0)</f>
        <v>Leer</v>
      </c>
      <c r="O329" s="253" t="str">
        <f>VLOOKUP(C329,{"29 - Psychiatrie (Erwachsene)","BGIb";"30 - Kinder- und Jugendpsychiatrie","BGIIb";"31 - Psychosomatik","BGIb";0,"Leer"},2,0)</f>
        <v>Leer</v>
      </c>
      <c r="P329" s="253" t="str">
        <f t="shared" si="50"/>
        <v>Leer</v>
      </c>
      <c r="Q329" s="253">
        <f t="shared" si="51"/>
        <v>0</v>
      </c>
      <c r="R329" s="253">
        <f t="shared" si="52"/>
        <v>0</v>
      </c>
      <c r="S329" s="253">
        <f t="shared" si="53"/>
        <v>0</v>
      </c>
      <c r="T329" s="253">
        <f t="shared" si="54"/>
        <v>0</v>
      </c>
      <c r="U329" s="253">
        <f t="shared" si="55"/>
        <v>0</v>
      </c>
      <c r="V329" s="253">
        <f t="shared" si="56"/>
        <v>0</v>
      </c>
      <c r="W329" s="253">
        <f t="shared" si="57"/>
        <v>0</v>
      </c>
    </row>
    <row r="330" spans="2:23" x14ac:dyDescent="0.35">
      <c r="B330" s="58" t="str">
        <f t="shared" si="58"/>
        <v>!!!</v>
      </c>
      <c r="C330" s="226"/>
      <c r="D330" s="246"/>
      <c r="E330" s="248"/>
      <c r="F330" s="261"/>
      <c r="G330" s="172"/>
      <c r="H330" s="246"/>
      <c r="I330" s="28"/>
      <c r="J330" s="17"/>
      <c r="K330" s="253" t="str">
        <f t="shared" si="59"/>
        <v>Leer</v>
      </c>
      <c r="L330" s="253" t="str">
        <f t="shared" si="49"/>
        <v>Leer</v>
      </c>
      <c r="M330" s="253" t="str">
        <f t="shared" si="60"/>
        <v>Leer</v>
      </c>
      <c r="N330" s="253" t="str">
        <f>VLOOKUP(C330,{"29 - Psychiatrie (Erwachsene)","BGI";"30 - Kinder- und Jugendpsychiatrie","BGII";"31 - Psychosomatik","BGI";0,"Leer"},2,0)</f>
        <v>Leer</v>
      </c>
      <c r="O330" s="253" t="str">
        <f>VLOOKUP(C330,{"29 - Psychiatrie (Erwachsene)","BGIb";"30 - Kinder- und Jugendpsychiatrie","BGIIb";"31 - Psychosomatik","BGIb";0,"Leer"},2,0)</f>
        <v>Leer</v>
      </c>
      <c r="P330" s="253" t="str">
        <f t="shared" si="50"/>
        <v>Leer</v>
      </c>
      <c r="Q330" s="253">
        <f t="shared" si="51"/>
        <v>0</v>
      </c>
      <c r="R330" s="253">
        <f t="shared" si="52"/>
        <v>0</v>
      </c>
      <c r="S330" s="253">
        <f t="shared" si="53"/>
        <v>0</v>
      </c>
      <c r="T330" s="253">
        <f t="shared" si="54"/>
        <v>0</v>
      </c>
      <c r="U330" s="253">
        <f t="shared" si="55"/>
        <v>0</v>
      </c>
      <c r="V330" s="253">
        <f t="shared" si="56"/>
        <v>0</v>
      </c>
      <c r="W330" s="253">
        <f t="shared" si="57"/>
        <v>0</v>
      </c>
    </row>
    <row r="331" spans="2:23" x14ac:dyDescent="0.35">
      <c r="B331" s="58" t="str">
        <f t="shared" si="58"/>
        <v>!!!</v>
      </c>
      <c r="C331" s="226"/>
      <c r="D331" s="246"/>
      <c r="E331" s="248"/>
      <c r="F331" s="261"/>
      <c r="G331" s="172"/>
      <c r="H331" s="246"/>
      <c r="I331" s="28"/>
      <c r="J331" s="17"/>
      <c r="K331" s="253" t="str">
        <f t="shared" si="59"/>
        <v>Leer</v>
      </c>
      <c r="L331" s="253" t="str">
        <f t="shared" si="49"/>
        <v>Leer</v>
      </c>
      <c r="M331" s="253" t="str">
        <f t="shared" si="60"/>
        <v>Leer</v>
      </c>
      <c r="N331" s="253" t="str">
        <f>VLOOKUP(C331,{"29 - Psychiatrie (Erwachsene)","BGI";"30 - Kinder- und Jugendpsychiatrie","BGII";"31 - Psychosomatik","BGI";0,"Leer"},2,0)</f>
        <v>Leer</v>
      </c>
      <c r="O331" s="253" t="str">
        <f>VLOOKUP(C331,{"29 - Psychiatrie (Erwachsene)","BGIb";"30 - Kinder- und Jugendpsychiatrie","BGIIb";"31 - Psychosomatik","BGIb";0,"Leer"},2,0)</f>
        <v>Leer</v>
      </c>
      <c r="P331" s="253" t="str">
        <f t="shared" si="50"/>
        <v>Leer</v>
      </c>
      <c r="Q331" s="253">
        <f t="shared" si="51"/>
        <v>0</v>
      </c>
      <c r="R331" s="253">
        <f t="shared" si="52"/>
        <v>0</v>
      </c>
      <c r="S331" s="253">
        <f t="shared" si="53"/>
        <v>0</v>
      </c>
      <c r="T331" s="253">
        <f t="shared" si="54"/>
        <v>0</v>
      </c>
      <c r="U331" s="253">
        <f t="shared" si="55"/>
        <v>0</v>
      </c>
      <c r="V331" s="253">
        <f t="shared" si="56"/>
        <v>0</v>
      </c>
      <c r="W331" s="253">
        <f t="shared" si="57"/>
        <v>0</v>
      </c>
    </row>
    <row r="332" spans="2:23" x14ac:dyDescent="0.35">
      <c r="B332" s="58" t="str">
        <f t="shared" si="58"/>
        <v>!!!</v>
      </c>
      <c r="C332" s="226"/>
      <c r="D332" s="246"/>
      <c r="E332" s="248"/>
      <c r="F332" s="261"/>
      <c r="G332" s="172"/>
      <c r="H332" s="246"/>
      <c r="I332" s="28"/>
      <c r="J332" s="17"/>
      <c r="K332" s="253" t="str">
        <f t="shared" si="59"/>
        <v>Leer</v>
      </c>
      <c r="L332" s="253" t="str">
        <f t="shared" si="49"/>
        <v>Leer</v>
      </c>
      <c r="M332" s="253" t="str">
        <f t="shared" si="60"/>
        <v>Leer</v>
      </c>
      <c r="N332" s="253" t="str">
        <f>VLOOKUP(C332,{"29 - Psychiatrie (Erwachsene)","BGI";"30 - Kinder- und Jugendpsychiatrie","BGII";"31 - Psychosomatik","BGI";0,"Leer"},2,0)</f>
        <v>Leer</v>
      </c>
      <c r="O332" s="253" t="str">
        <f>VLOOKUP(C332,{"29 - Psychiatrie (Erwachsene)","BGIb";"30 - Kinder- und Jugendpsychiatrie","BGIIb";"31 - Psychosomatik","BGIb";0,"Leer"},2,0)</f>
        <v>Leer</v>
      </c>
      <c r="P332" s="253" t="str">
        <f t="shared" si="50"/>
        <v>Leer</v>
      </c>
      <c r="Q332" s="253">
        <f t="shared" si="51"/>
        <v>0</v>
      </c>
      <c r="R332" s="253">
        <f t="shared" si="52"/>
        <v>0</v>
      </c>
      <c r="S332" s="253">
        <f t="shared" si="53"/>
        <v>0</v>
      </c>
      <c r="T332" s="253">
        <f t="shared" si="54"/>
        <v>0</v>
      </c>
      <c r="U332" s="253">
        <f t="shared" si="55"/>
        <v>0</v>
      </c>
      <c r="V332" s="253">
        <f t="shared" si="56"/>
        <v>0</v>
      </c>
      <c r="W332" s="253">
        <f t="shared" si="57"/>
        <v>0</v>
      </c>
    </row>
    <row r="333" spans="2:23" x14ac:dyDescent="0.35">
      <c r="B333" s="58" t="str">
        <f t="shared" si="58"/>
        <v>!!!</v>
      </c>
      <c r="C333" s="226"/>
      <c r="D333" s="246"/>
      <c r="E333" s="248"/>
      <c r="F333" s="261"/>
      <c r="G333" s="172"/>
      <c r="H333" s="246"/>
      <c r="I333" s="28"/>
      <c r="J333" s="17"/>
      <c r="K333" s="253" t="str">
        <f t="shared" si="59"/>
        <v>Leer</v>
      </c>
      <c r="L333" s="253" t="str">
        <f t="shared" si="49"/>
        <v>Leer</v>
      </c>
      <c r="M333" s="253" t="str">
        <f t="shared" si="60"/>
        <v>Leer</v>
      </c>
      <c r="N333" s="253" t="str">
        <f>VLOOKUP(C333,{"29 - Psychiatrie (Erwachsene)","BGI";"30 - Kinder- und Jugendpsychiatrie","BGII";"31 - Psychosomatik","BGI";0,"Leer"},2,0)</f>
        <v>Leer</v>
      </c>
      <c r="O333" s="253" t="str">
        <f>VLOOKUP(C333,{"29 - Psychiatrie (Erwachsene)","BGIb";"30 - Kinder- und Jugendpsychiatrie","BGIIb";"31 - Psychosomatik","BGIb";0,"Leer"},2,0)</f>
        <v>Leer</v>
      </c>
      <c r="P333" s="253" t="str">
        <f t="shared" si="50"/>
        <v>Leer</v>
      </c>
      <c r="Q333" s="253">
        <f t="shared" si="51"/>
        <v>0</v>
      </c>
      <c r="R333" s="253">
        <f t="shared" si="52"/>
        <v>0</v>
      </c>
      <c r="S333" s="253">
        <f t="shared" si="53"/>
        <v>0</v>
      </c>
      <c r="T333" s="253">
        <f t="shared" si="54"/>
        <v>0</v>
      </c>
      <c r="U333" s="253">
        <f t="shared" si="55"/>
        <v>0</v>
      </c>
      <c r="V333" s="253">
        <f t="shared" si="56"/>
        <v>0</v>
      </c>
      <c r="W333" s="253">
        <f t="shared" si="57"/>
        <v>0</v>
      </c>
    </row>
    <row r="334" spans="2:23" x14ac:dyDescent="0.35">
      <c r="B334" s="58" t="str">
        <f t="shared" si="58"/>
        <v>!!!</v>
      </c>
      <c r="C334" s="226"/>
      <c r="D334" s="246"/>
      <c r="E334" s="248"/>
      <c r="F334" s="261"/>
      <c r="G334" s="172"/>
      <c r="H334" s="246"/>
      <c r="I334" s="28"/>
      <c r="J334" s="17"/>
      <c r="K334" s="253" t="str">
        <f t="shared" si="59"/>
        <v>Leer</v>
      </c>
      <c r="L334" s="253" t="str">
        <f t="shared" si="49"/>
        <v>Leer</v>
      </c>
      <c r="M334" s="253" t="str">
        <f t="shared" si="60"/>
        <v>Leer</v>
      </c>
      <c r="N334" s="253" t="str">
        <f>VLOOKUP(C334,{"29 - Psychiatrie (Erwachsene)","BGI";"30 - Kinder- und Jugendpsychiatrie","BGII";"31 - Psychosomatik","BGI";0,"Leer"},2,0)</f>
        <v>Leer</v>
      </c>
      <c r="O334" s="253" t="str">
        <f>VLOOKUP(C334,{"29 - Psychiatrie (Erwachsene)","BGIb";"30 - Kinder- und Jugendpsychiatrie","BGIIb";"31 - Psychosomatik","BGIb";0,"Leer"},2,0)</f>
        <v>Leer</v>
      </c>
      <c r="P334" s="253" t="str">
        <f t="shared" si="50"/>
        <v>Leer</v>
      </c>
      <c r="Q334" s="253">
        <f t="shared" si="51"/>
        <v>0</v>
      </c>
      <c r="R334" s="253">
        <f t="shared" si="52"/>
        <v>0</v>
      </c>
      <c r="S334" s="253">
        <f t="shared" si="53"/>
        <v>0</v>
      </c>
      <c r="T334" s="253">
        <f t="shared" si="54"/>
        <v>0</v>
      </c>
      <c r="U334" s="253">
        <f t="shared" si="55"/>
        <v>0</v>
      </c>
      <c r="V334" s="253">
        <f t="shared" si="56"/>
        <v>0</v>
      </c>
      <c r="W334" s="253">
        <f t="shared" si="57"/>
        <v>0</v>
      </c>
    </row>
    <row r="335" spans="2:23" x14ac:dyDescent="0.35">
      <c r="B335" s="58" t="str">
        <f t="shared" si="58"/>
        <v>!!!</v>
      </c>
      <c r="C335" s="226"/>
      <c r="D335" s="246"/>
      <c r="E335" s="248"/>
      <c r="F335" s="261"/>
      <c r="G335" s="172"/>
      <c r="H335" s="246"/>
      <c r="I335" s="28"/>
      <c r="J335" s="17"/>
      <c r="K335" s="253" t="str">
        <f t="shared" si="59"/>
        <v>Leer</v>
      </c>
      <c r="L335" s="253" t="str">
        <f t="shared" si="49"/>
        <v>Leer</v>
      </c>
      <c r="M335" s="253" t="str">
        <f t="shared" si="60"/>
        <v>Leer</v>
      </c>
      <c r="N335" s="253" t="str">
        <f>VLOOKUP(C335,{"29 - Psychiatrie (Erwachsene)","BGI";"30 - Kinder- und Jugendpsychiatrie","BGII";"31 - Psychosomatik","BGI";0,"Leer"},2,0)</f>
        <v>Leer</v>
      </c>
      <c r="O335" s="253" t="str">
        <f>VLOOKUP(C335,{"29 - Psychiatrie (Erwachsene)","BGIb";"30 - Kinder- und Jugendpsychiatrie","BGIIb";"31 - Psychosomatik","BGIb";0,"Leer"},2,0)</f>
        <v>Leer</v>
      </c>
      <c r="P335" s="253" t="str">
        <f t="shared" si="50"/>
        <v>Leer</v>
      </c>
      <c r="Q335" s="253">
        <f t="shared" si="51"/>
        <v>0</v>
      </c>
      <c r="R335" s="253">
        <f t="shared" si="52"/>
        <v>0</v>
      </c>
      <c r="S335" s="253">
        <f t="shared" si="53"/>
        <v>0</v>
      </c>
      <c r="T335" s="253">
        <f t="shared" si="54"/>
        <v>0</v>
      </c>
      <c r="U335" s="253">
        <f t="shared" si="55"/>
        <v>0</v>
      </c>
      <c r="V335" s="253">
        <f t="shared" si="56"/>
        <v>0</v>
      </c>
      <c r="W335" s="253">
        <f t="shared" si="57"/>
        <v>0</v>
      </c>
    </row>
    <row r="336" spans="2:23" x14ac:dyDescent="0.35">
      <c r="B336" s="58" t="str">
        <f t="shared" si="58"/>
        <v>!!!</v>
      </c>
      <c r="C336" s="226"/>
      <c r="D336" s="246"/>
      <c r="E336" s="248"/>
      <c r="F336" s="261"/>
      <c r="G336" s="172"/>
      <c r="H336" s="246"/>
      <c r="I336" s="28"/>
      <c r="J336" s="17"/>
      <c r="K336" s="253" t="str">
        <f t="shared" si="59"/>
        <v>Leer</v>
      </c>
      <c r="L336" s="253" t="str">
        <f t="shared" ref="L336:L399" si="61">IF(C336&lt;&gt;"","TND","Leer")</f>
        <v>Leer</v>
      </c>
      <c r="M336" s="253" t="str">
        <f t="shared" si="60"/>
        <v>Leer</v>
      </c>
      <c r="N336" s="253" t="str">
        <f>VLOOKUP(C336,{"29 - Psychiatrie (Erwachsene)","BGI";"30 - Kinder- und Jugendpsychiatrie","BGII";"31 - Psychosomatik","BGI";0,"Leer"},2,0)</f>
        <v>Leer</v>
      </c>
      <c r="O336" s="253" t="str">
        <f>VLOOKUP(C336,{"29 - Psychiatrie (Erwachsene)","BGIb";"30 - Kinder- und Jugendpsychiatrie","BGIIb";"31 - Psychosomatik","BGIb";0,"Leer"},2,0)</f>
        <v>Leer</v>
      </c>
      <c r="P336" s="253" t="str">
        <f t="shared" ref="P336:P399" si="62">IF(E336="Anrechnung Fachkräfte Nicht-PPP-RL Berufsgruppen in VKS",O336,N336)</f>
        <v>Leer</v>
      </c>
      <c r="Q336" s="253">
        <f t="shared" ref="Q336:Q399" si="63">IF(LEN(B336)&gt;0,0,1)</f>
        <v>0</v>
      </c>
      <c r="R336" s="253">
        <f t="shared" ref="R336:R399" si="64">IF(C336&lt;&gt;"",1,0)</f>
        <v>0</v>
      </c>
      <c r="S336" s="253">
        <f t="shared" ref="S336:S399" si="65">IF(LEN(D336)&gt;0,1,0)</f>
        <v>0</v>
      </c>
      <c r="T336" s="253">
        <f t="shared" ref="T336:T399" si="66">IF(LEN(E336)&gt;0,1,0)</f>
        <v>0</v>
      </c>
      <c r="U336" s="253">
        <f t="shared" ref="U336:U399" si="67">IF(LEN(F336)&gt;0,1,0)</f>
        <v>0</v>
      </c>
      <c r="V336" s="253">
        <f t="shared" ref="V336:V399" si="68">IF(LEN(G336)&gt;0,1,0)</f>
        <v>0</v>
      </c>
      <c r="W336" s="253">
        <f t="shared" ref="W336:W399" si="69">IF(LEN(H336)&gt;0,1,0)</f>
        <v>0</v>
      </c>
    </row>
    <row r="337" spans="2:23" x14ac:dyDescent="0.35">
      <c r="B337" s="58" t="str">
        <f t="shared" ref="B337:B400" si="70">IF(SUM(R337:W337)&lt;6,"!!!","")</f>
        <v>!!!</v>
      </c>
      <c r="C337" s="226"/>
      <c r="D337" s="246"/>
      <c r="E337" s="248"/>
      <c r="F337" s="261"/>
      <c r="G337" s="172"/>
      <c r="H337" s="246"/>
      <c r="I337" s="28"/>
      <c r="J337" s="17"/>
      <c r="K337" s="253" t="str">
        <f t="shared" ref="K337:K400" si="71">IF(C336&lt;&gt;"","Einrichtungen","Leer")</f>
        <v>Leer</v>
      </c>
      <c r="L337" s="253" t="str">
        <f t="shared" si="61"/>
        <v>Leer</v>
      </c>
      <c r="M337" s="253" t="str">
        <f t="shared" ref="M337:M400" si="72">IF($C337&lt;&gt;"","Anrechnungstatbestand","Leer")</f>
        <v>Leer</v>
      </c>
      <c r="N337" s="253" t="str">
        <f>VLOOKUP(C337,{"29 - Psychiatrie (Erwachsene)","BGI";"30 - Kinder- und Jugendpsychiatrie","BGII";"31 - Psychosomatik","BGI";0,"Leer"},2,0)</f>
        <v>Leer</v>
      </c>
      <c r="O337" s="253" t="str">
        <f>VLOOKUP(C337,{"29 - Psychiatrie (Erwachsene)","BGIb";"30 - Kinder- und Jugendpsychiatrie","BGIIb";"31 - Psychosomatik","BGIb";0,"Leer"},2,0)</f>
        <v>Leer</v>
      </c>
      <c r="P337" s="253" t="str">
        <f t="shared" si="62"/>
        <v>Leer</v>
      </c>
      <c r="Q337" s="253">
        <f t="shared" si="63"/>
        <v>0</v>
      </c>
      <c r="R337" s="253">
        <f t="shared" si="64"/>
        <v>0</v>
      </c>
      <c r="S337" s="253">
        <f t="shared" si="65"/>
        <v>0</v>
      </c>
      <c r="T337" s="253">
        <f t="shared" si="66"/>
        <v>0</v>
      </c>
      <c r="U337" s="253">
        <f t="shared" si="67"/>
        <v>0</v>
      </c>
      <c r="V337" s="253">
        <f t="shared" si="68"/>
        <v>0</v>
      </c>
      <c r="W337" s="253">
        <f t="shared" si="69"/>
        <v>0</v>
      </c>
    </row>
    <row r="338" spans="2:23" x14ac:dyDescent="0.35">
      <c r="B338" s="58" t="str">
        <f t="shared" si="70"/>
        <v>!!!</v>
      </c>
      <c r="C338" s="226"/>
      <c r="D338" s="246"/>
      <c r="E338" s="248"/>
      <c r="F338" s="261"/>
      <c r="G338" s="172"/>
      <c r="H338" s="246"/>
      <c r="I338" s="28"/>
      <c r="J338" s="17"/>
      <c r="K338" s="253" t="str">
        <f t="shared" si="71"/>
        <v>Leer</v>
      </c>
      <c r="L338" s="253" t="str">
        <f t="shared" si="61"/>
        <v>Leer</v>
      </c>
      <c r="M338" s="253" t="str">
        <f t="shared" si="72"/>
        <v>Leer</v>
      </c>
      <c r="N338" s="253" t="str">
        <f>VLOOKUP(C338,{"29 - Psychiatrie (Erwachsene)","BGI";"30 - Kinder- und Jugendpsychiatrie","BGII";"31 - Psychosomatik","BGI";0,"Leer"},2,0)</f>
        <v>Leer</v>
      </c>
      <c r="O338" s="253" t="str">
        <f>VLOOKUP(C338,{"29 - Psychiatrie (Erwachsene)","BGIb";"30 - Kinder- und Jugendpsychiatrie","BGIIb";"31 - Psychosomatik","BGIb";0,"Leer"},2,0)</f>
        <v>Leer</v>
      </c>
      <c r="P338" s="253" t="str">
        <f t="shared" si="62"/>
        <v>Leer</v>
      </c>
      <c r="Q338" s="253">
        <f t="shared" si="63"/>
        <v>0</v>
      </c>
      <c r="R338" s="253">
        <f t="shared" si="64"/>
        <v>0</v>
      </c>
      <c r="S338" s="253">
        <f t="shared" si="65"/>
        <v>0</v>
      </c>
      <c r="T338" s="253">
        <f t="shared" si="66"/>
        <v>0</v>
      </c>
      <c r="U338" s="253">
        <f t="shared" si="67"/>
        <v>0</v>
      </c>
      <c r="V338" s="253">
        <f t="shared" si="68"/>
        <v>0</v>
      </c>
      <c r="W338" s="253">
        <f t="shared" si="69"/>
        <v>0</v>
      </c>
    </row>
    <row r="339" spans="2:23" x14ac:dyDescent="0.35">
      <c r="B339" s="58" t="str">
        <f t="shared" si="70"/>
        <v>!!!</v>
      </c>
      <c r="C339" s="226"/>
      <c r="D339" s="246"/>
      <c r="E339" s="248"/>
      <c r="F339" s="261"/>
      <c r="G339" s="172"/>
      <c r="H339" s="246"/>
      <c r="I339" s="28"/>
      <c r="J339" s="17"/>
      <c r="K339" s="253" t="str">
        <f t="shared" si="71"/>
        <v>Leer</v>
      </c>
      <c r="L339" s="253" t="str">
        <f t="shared" si="61"/>
        <v>Leer</v>
      </c>
      <c r="M339" s="253" t="str">
        <f t="shared" si="72"/>
        <v>Leer</v>
      </c>
      <c r="N339" s="253" t="str">
        <f>VLOOKUP(C339,{"29 - Psychiatrie (Erwachsene)","BGI";"30 - Kinder- und Jugendpsychiatrie","BGII";"31 - Psychosomatik","BGI";0,"Leer"},2,0)</f>
        <v>Leer</v>
      </c>
      <c r="O339" s="253" t="str">
        <f>VLOOKUP(C339,{"29 - Psychiatrie (Erwachsene)","BGIb";"30 - Kinder- und Jugendpsychiatrie","BGIIb";"31 - Psychosomatik","BGIb";0,"Leer"},2,0)</f>
        <v>Leer</v>
      </c>
      <c r="P339" s="253" t="str">
        <f t="shared" si="62"/>
        <v>Leer</v>
      </c>
      <c r="Q339" s="253">
        <f t="shared" si="63"/>
        <v>0</v>
      </c>
      <c r="R339" s="253">
        <f t="shared" si="64"/>
        <v>0</v>
      </c>
      <c r="S339" s="253">
        <f t="shared" si="65"/>
        <v>0</v>
      </c>
      <c r="T339" s="253">
        <f t="shared" si="66"/>
        <v>0</v>
      </c>
      <c r="U339" s="253">
        <f t="shared" si="67"/>
        <v>0</v>
      </c>
      <c r="V339" s="253">
        <f t="shared" si="68"/>
        <v>0</v>
      </c>
      <c r="W339" s="253">
        <f t="shared" si="69"/>
        <v>0</v>
      </c>
    </row>
    <row r="340" spans="2:23" x14ac:dyDescent="0.35">
      <c r="B340" s="58" t="str">
        <f t="shared" si="70"/>
        <v>!!!</v>
      </c>
      <c r="C340" s="226"/>
      <c r="D340" s="246"/>
      <c r="E340" s="248"/>
      <c r="F340" s="261"/>
      <c r="G340" s="172"/>
      <c r="H340" s="246"/>
      <c r="I340" s="28"/>
      <c r="J340" s="17"/>
      <c r="K340" s="253" t="str">
        <f t="shared" si="71"/>
        <v>Leer</v>
      </c>
      <c r="L340" s="253" t="str">
        <f t="shared" si="61"/>
        <v>Leer</v>
      </c>
      <c r="M340" s="253" t="str">
        <f t="shared" si="72"/>
        <v>Leer</v>
      </c>
      <c r="N340" s="253" t="str">
        <f>VLOOKUP(C340,{"29 - Psychiatrie (Erwachsene)","BGI";"30 - Kinder- und Jugendpsychiatrie","BGII";"31 - Psychosomatik","BGI";0,"Leer"},2,0)</f>
        <v>Leer</v>
      </c>
      <c r="O340" s="253" t="str">
        <f>VLOOKUP(C340,{"29 - Psychiatrie (Erwachsene)","BGIb";"30 - Kinder- und Jugendpsychiatrie","BGIIb";"31 - Psychosomatik","BGIb";0,"Leer"},2,0)</f>
        <v>Leer</v>
      </c>
      <c r="P340" s="253" t="str">
        <f t="shared" si="62"/>
        <v>Leer</v>
      </c>
      <c r="Q340" s="253">
        <f t="shared" si="63"/>
        <v>0</v>
      </c>
      <c r="R340" s="253">
        <f t="shared" si="64"/>
        <v>0</v>
      </c>
      <c r="S340" s="253">
        <f t="shared" si="65"/>
        <v>0</v>
      </c>
      <c r="T340" s="253">
        <f t="shared" si="66"/>
        <v>0</v>
      </c>
      <c r="U340" s="253">
        <f t="shared" si="67"/>
        <v>0</v>
      </c>
      <c r="V340" s="253">
        <f t="shared" si="68"/>
        <v>0</v>
      </c>
      <c r="W340" s="253">
        <f t="shared" si="69"/>
        <v>0</v>
      </c>
    </row>
    <row r="341" spans="2:23" x14ac:dyDescent="0.35">
      <c r="B341" s="58" t="str">
        <f t="shared" si="70"/>
        <v>!!!</v>
      </c>
      <c r="C341" s="226"/>
      <c r="D341" s="246"/>
      <c r="E341" s="248"/>
      <c r="F341" s="261"/>
      <c r="G341" s="172"/>
      <c r="H341" s="246"/>
      <c r="I341" s="28"/>
      <c r="J341" s="17"/>
      <c r="K341" s="253" t="str">
        <f t="shared" si="71"/>
        <v>Leer</v>
      </c>
      <c r="L341" s="253" t="str">
        <f t="shared" si="61"/>
        <v>Leer</v>
      </c>
      <c r="M341" s="253" t="str">
        <f t="shared" si="72"/>
        <v>Leer</v>
      </c>
      <c r="N341" s="253" t="str">
        <f>VLOOKUP(C341,{"29 - Psychiatrie (Erwachsene)","BGI";"30 - Kinder- und Jugendpsychiatrie","BGII";"31 - Psychosomatik","BGI";0,"Leer"},2,0)</f>
        <v>Leer</v>
      </c>
      <c r="O341" s="253" t="str">
        <f>VLOOKUP(C341,{"29 - Psychiatrie (Erwachsene)","BGIb";"30 - Kinder- und Jugendpsychiatrie","BGIIb";"31 - Psychosomatik","BGIb";0,"Leer"},2,0)</f>
        <v>Leer</v>
      </c>
      <c r="P341" s="253" t="str">
        <f t="shared" si="62"/>
        <v>Leer</v>
      </c>
      <c r="Q341" s="253">
        <f t="shared" si="63"/>
        <v>0</v>
      </c>
      <c r="R341" s="253">
        <f t="shared" si="64"/>
        <v>0</v>
      </c>
      <c r="S341" s="253">
        <f t="shared" si="65"/>
        <v>0</v>
      </c>
      <c r="T341" s="253">
        <f t="shared" si="66"/>
        <v>0</v>
      </c>
      <c r="U341" s="253">
        <f t="shared" si="67"/>
        <v>0</v>
      </c>
      <c r="V341" s="253">
        <f t="shared" si="68"/>
        <v>0</v>
      </c>
      <c r="W341" s="253">
        <f t="shared" si="69"/>
        <v>0</v>
      </c>
    </row>
    <row r="342" spans="2:23" x14ac:dyDescent="0.35">
      <c r="B342" s="58" t="str">
        <f t="shared" si="70"/>
        <v>!!!</v>
      </c>
      <c r="C342" s="226"/>
      <c r="D342" s="246"/>
      <c r="E342" s="248"/>
      <c r="F342" s="261"/>
      <c r="G342" s="172"/>
      <c r="H342" s="246"/>
      <c r="I342" s="28"/>
      <c r="J342" s="17"/>
      <c r="K342" s="253" t="str">
        <f t="shared" si="71"/>
        <v>Leer</v>
      </c>
      <c r="L342" s="253" t="str">
        <f t="shared" si="61"/>
        <v>Leer</v>
      </c>
      <c r="M342" s="253" t="str">
        <f t="shared" si="72"/>
        <v>Leer</v>
      </c>
      <c r="N342" s="253" t="str">
        <f>VLOOKUP(C342,{"29 - Psychiatrie (Erwachsene)","BGI";"30 - Kinder- und Jugendpsychiatrie","BGII";"31 - Psychosomatik","BGI";0,"Leer"},2,0)</f>
        <v>Leer</v>
      </c>
      <c r="O342" s="253" t="str">
        <f>VLOOKUP(C342,{"29 - Psychiatrie (Erwachsene)","BGIb";"30 - Kinder- und Jugendpsychiatrie","BGIIb";"31 - Psychosomatik","BGIb";0,"Leer"},2,0)</f>
        <v>Leer</v>
      </c>
      <c r="P342" s="253" t="str">
        <f t="shared" si="62"/>
        <v>Leer</v>
      </c>
      <c r="Q342" s="253">
        <f t="shared" si="63"/>
        <v>0</v>
      </c>
      <c r="R342" s="253">
        <f t="shared" si="64"/>
        <v>0</v>
      </c>
      <c r="S342" s="253">
        <f t="shared" si="65"/>
        <v>0</v>
      </c>
      <c r="T342" s="253">
        <f t="shared" si="66"/>
        <v>0</v>
      </c>
      <c r="U342" s="253">
        <f t="shared" si="67"/>
        <v>0</v>
      </c>
      <c r="V342" s="253">
        <f t="shared" si="68"/>
        <v>0</v>
      </c>
      <c r="W342" s="253">
        <f t="shared" si="69"/>
        <v>0</v>
      </c>
    </row>
    <row r="343" spans="2:23" x14ac:dyDescent="0.35">
      <c r="B343" s="58" t="str">
        <f t="shared" si="70"/>
        <v>!!!</v>
      </c>
      <c r="C343" s="226"/>
      <c r="D343" s="246"/>
      <c r="E343" s="248"/>
      <c r="F343" s="261"/>
      <c r="G343" s="172"/>
      <c r="H343" s="246"/>
      <c r="I343" s="28"/>
      <c r="J343" s="17"/>
      <c r="K343" s="253" t="str">
        <f t="shared" si="71"/>
        <v>Leer</v>
      </c>
      <c r="L343" s="253" t="str">
        <f t="shared" si="61"/>
        <v>Leer</v>
      </c>
      <c r="M343" s="253" t="str">
        <f t="shared" si="72"/>
        <v>Leer</v>
      </c>
      <c r="N343" s="253" t="str">
        <f>VLOOKUP(C343,{"29 - Psychiatrie (Erwachsene)","BGI";"30 - Kinder- und Jugendpsychiatrie","BGII";"31 - Psychosomatik","BGI";0,"Leer"},2,0)</f>
        <v>Leer</v>
      </c>
      <c r="O343" s="253" t="str">
        <f>VLOOKUP(C343,{"29 - Psychiatrie (Erwachsene)","BGIb";"30 - Kinder- und Jugendpsychiatrie","BGIIb";"31 - Psychosomatik","BGIb";0,"Leer"},2,0)</f>
        <v>Leer</v>
      </c>
      <c r="P343" s="253" t="str">
        <f t="shared" si="62"/>
        <v>Leer</v>
      </c>
      <c r="Q343" s="253">
        <f t="shared" si="63"/>
        <v>0</v>
      </c>
      <c r="R343" s="253">
        <f t="shared" si="64"/>
        <v>0</v>
      </c>
      <c r="S343" s="253">
        <f t="shared" si="65"/>
        <v>0</v>
      </c>
      <c r="T343" s="253">
        <f t="shared" si="66"/>
        <v>0</v>
      </c>
      <c r="U343" s="253">
        <f t="shared" si="67"/>
        <v>0</v>
      </c>
      <c r="V343" s="253">
        <f t="shared" si="68"/>
        <v>0</v>
      </c>
      <c r="W343" s="253">
        <f t="shared" si="69"/>
        <v>0</v>
      </c>
    </row>
    <row r="344" spans="2:23" x14ac:dyDescent="0.35">
      <c r="B344" s="58" t="str">
        <f t="shared" si="70"/>
        <v>!!!</v>
      </c>
      <c r="C344" s="226"/>
      <c r="D344" s="246"/>
      <c r="E344" s="248"/>
      <c r="F344" s="261"/>
      <c r="G344" s="172"/>
      <c r="H344" s="246"/>
      <c r="I344" s="28"/>
      <c r="J344" s="17"/>
      <c r="K344" s="253" t="str">
        <f t="shared" si="71"/>
        <v>Leer</v>
      </c>
      <c r="L344" s="253" t="str">
        <f t="shared" si="61"/>
        <v>Leer</v>
      </c>
      <c r="M344" s="253" t="str">
        <f t="shared" si="72"/>
        <v>Leer</v>
      </c>
      <c r="N344" s="253" t="str">
        <f>VLOOKUP(C344,{"29 - Psychiatrie (Erwachsene)","BGI";"30 - Kinder- und Jugendpsychiatrie","BGII";"31 - Psychosomatik","BGI";0,"Leer"},2,0)</f>
        <v>Leer</v>
      </c>
      <c r="O344" s="253" t="str">
        <f>VLOOKUP(C344,{"29 - Psychiatrie (Erwachsene)","BGIb";"30 - Kinder- und Jugendpsychiatrie","BGIIb";"31 - Psychosomatik","BGIb";0,"Leer"},2,0)</f>
        <v>Leer</v>
      </c>
      <c r="P344" s="253" t="str">
        <f t="shared" si="62"/>
        <v>Leer</v>
      </c>
      <c r="Q344" s="253">
        <f t="shared" si="63"/>
        <v>0</v>
      </c>
      <c r="R344" s="253">
        <f t="shared" si="64"/>
        <v>0</v>
      </c>
      <c r="S344" s="253">
        <f t="shared" si="65"/>
        <v>0</v>
      </c>
      <c r="T344" s="253">
        <f t="shared" si="66"/>
        <v>0</v>
      </c>
      <c r="U344" s="253">
        <f t="shared" si="67"/>
        <v>0</v>
      </c>
      <c r="V344" s="253">
        <f t="shared" si="68"/>
        <v>0</v>
      </c>
      <c r="W344" s="253">
        <f t="shared" si="69"/>
        <v>0</v>
      </c>
    </row>
    <row r="345" spans="2:23" x14ac:dyDescent="0.35">
      <c r="B345" s="58" t="str">
        <f t="shared" si="70"/>
        <v>!!!</v>
      </c>
      <c r="C345" s="226"/>
      <c r="D345" s="246"/>
      <c r="E345" s="248"/>
      <c r="F345" s="261"/>
      <c r="G345" s="172"/>
      <c r="H345" s="246"/>
      <c r="I345" s="28"/>
      <c r="J345" s="17"/>
      <c r="K345" s="253" t="str">
        <f t="shared" si="71"/>
        <v>Leer</v>
      </c>
      <c r="L345" s="253" t="str">
        <f t="shared" si="61"/>
        <v>Leer</v>
      </c>
      <c r="M345" s="253" t="str">
        <f t="shared" si="72"/>
        <v>Leer</v>
      </c>
      <c r="N345" s="253" t="str">
        <f>VLOOKUP(C345,{"29 - Psychiatrie (Erwachsene)","BGI";"30 - Kinder- und Jugendpsychiatrie","BGII";"31 - Psychosomatik","BGI";0,"Leer"},2,0)</f>
        <v>Leer</v>
      </c>
      <c r="O345" s="253" t="str">
        <f>VLOOKUP(C345,{"29 - Psychiatrie (Erwachsene)","BGIb";"30 - Kinder- und Jugendpsychiatrie","BGIIb";"31 - Psychosomatik","BGIb";0,"Leer"},2,0)</f>
        <v>Leer</v>
      </c>
      <c r="P345" s="253" t="str">
        <f t="shared" si="62"/>
        <v>Leer</v>
      </c>
      <c r="Q345" s="253">
        <f t="shared" si="63"/>
        <v>0</v>
      </c>
      <c r="R345" s="253">
        <f t="shared" si="64"/>
        <v>0</v>
      </c>
      <c r="S345" s="253">
        <f t="shared" si="65"/>
        <v>0</v>
      </c>
      <c r="T345" s="253">
        <f t="shared" si="66"/>
        <v>0</v>
      </c>
      <c r="U345" s="253">
        <f t="shared" si="67"/>
        <v>0</v>
      </c>
      <c r="V345" s="253">
        <f t="shared" si="68"/>
        <v>0</v>
      </c>
      <c r="W345" s="253">
        <f t="shared" si="69"/>
        <v>0</v>
      </c>
    </row>
    <row r="346" spans="2:23" x14ac:dyDescent="0.35">
      <c r="B346" s="58" t="str">
        <f t="shared" si="70"/>
        <v>!!!</v>
      </c>
      <c r="C346" s="226"/>
      <c r="D346" s="246"/>
      <c r="E346" s="248"/>
      <c r="F346" s="261"/>
      <c r="G346" s="172"/>
      <c r="H346" s="246"/>
      <c r="I346" s="28"/>
      <c r="J346" s="17"/>
      <c r="K346" s="253" t="str">
        <f t="shared" si="71"/>
        <v>Leer</v>
      </c>
      <c r="L346" s="253" t="str">
        <f t="shared" si="61"/>
        <v>Leer</v>
      </c>
      <c r="M346" s="253" t="str">
        <f t="shared" si="72"/>
        <v>Leer</v>
      </c>
      <c r="N346" s="253" t="str">
        <f>VLOOKUP(C346,{"29 - Psychiatrie (Erwachsene)","BGI";"30 - Kinder- und Jugendpsychiatrie","BGII";"31 - Psychosomatik","BGI";0,"Leer"},2,0)</f>
        <v>Leer</v>
      </c>
      <c r="O346" s="253" t="str">
        <f>VLOOKUP(C346,{"29 - Psychiatrie (Erwachsene)","BGIb";"30 - Kinder- und Jugendpsychiatrie","BGIIb";"31 - Psychosomatik","BGIb";0,"Leer"},2,0)</f>
        <v>Leer</v>
      </c>
      <c r="P346" s="253" t="str">
        <f t="shared" si="62"/>
        <v>Leer</v>
      </c>
      <c r="Q346" s="253">
        <f t="shared" si="63"/>
        <v>0</v>
      </c>
      <c r="R346" s="253">
        <f t="shared" si="64"/>
        <v>0</v>
      </c>
      <c r="S346" s="253">
        <f t="shared" si="65"/>
        <v>0</v>
      </c>
      <c r="T346" s="253">
        <f t="shared" si="66"/>
        <v>0</v>
      </c>
      <c r="U346" s="253">
        <f t="shared" si="67"/>
        <v>0</v>
      </c>
      <c r="V346" s="253">
        <f t="shared" si="68"/>
        <v>0</v>
      </c>
      <c r="W346" s="253">
        <f t="shared" si="69"/>
        <v>0</v>
      </c>
    </row>
    <row r="347" spans="2:23" x14ac:dyDescent="0.35">
      <c r="B347" s="58" t="str">
        <f t="shared" si="70"/>
        <v>!!!</v>
      </c>
      <c r="C347" s="226"/>
      <c r="D347" s="246"/>
      <c r="E347" s="248"/>
      <c r="F347" s="261"/>
      <c r="G347" s="172"/>
      <c r="H347" s="246"/>
      <c r="I347" s="28"/>
      <c r="J347" s="17"/>
      <c r="K347" s="253" t="str">
        <f t="shared" si="71"/>
        <v>Leer</v>
      </c>
      <c r="L347" s="253" t="str">
        <f t="shared" si="61"/>
        <v>Leer</v>
      </c>
      <c r="M347" s="253" t="str">
        <f t="shared" si="72"/>
        <v>Leer</v>
      </c>
      <c r="N347" s="253" t="str">
        <f>VLOOKUP(C347,{"29 - Psychiatrie (Erwachsene)","BGI";"30 - Kinder- und Jugendpsychiatrie","BGII";"31 - Psychosomatik","BGI";0,"Leer"},2,0)</f>
        <v>Leer</v>
      </c>
      <c r="O347" s="253" t="str">
        <f>VLOOKUP(C347,{"29 - Psychiatrie (Erwachsene)","BGIb";"30 - Kinder- und Jugendpsychiatrie","BGIIb";"31 - Psychosomatik","BGIb";0,"Leer"},2,0)</f>
        <v>Leer</v>
      </c>
      <c r="P347" s="253" t="str">
        <f t="shared" si="62"/>
        <v>Leer</v>
      </c>
      <c r="Q347" s="253">
        <f t="shared" si="63"/>
        <v>0</v>
      </c>
      <c r="R347" s="253">
        <f t="shared" si="64"/>
        <v>0</v>
      </c>
      <c r="S347" s="253">
        <f t="shared" si="65"/>
        <v>0</v>
      </c>
      <c r="T347" s="253">
        <f t="shared" si="66"/>
        <v>0</v>
      </c>
      <c r="U347" s="253">
        <f t="shared" si="67"/>
        <v>0</v>
      </c>
      <c r="V347" s="253">
        <f t="shared" si="68"/>
        <v>0</v>
      </c>
      <c r="W347" s="253">
        <f t="shared" si="69"/>
        <v>0</v>
      </c>
    </row>
    <row r="348" spans="2:23" x14ac:dyDescent="0.35">
      <c r="B348" s="58" t="str">
        <f t="shared" si="70"/>
        <v>!!!</v>
      </c>
      <c r="C348" s="226"/>
      <c r="D348" s="246"/>
      <c r="E348" s="248"/>
      <c r="F348" s="261"/>
      <c r="G348" s="172"/>
      <c r="H348" s="246"/>
      <c r="I348" s="28"/>
      <c r="J348" s="17"/>
      <c r="K348" s="253" t="str">
        <f t="shared" si="71"/>
        <v>Leer</v>
      </c>
      <c r="L348" s="253" t="str">
        <f t="shared" si="61"/>
        <v>Leer</v>
      </c>
      <c r="M348" s="253" t="str">
        <f t="shared" si="72"/>
        <v>Leer</v>
      </c>
      <c r="N348" s="253" t="str">
        <f>VLOOKUP(C348,{"29 - Psychiatrie (Erwachsene)","BGI";"30 - Kinder- und Jugendpsychiatrie","BGII";"31 - Psychosomatik","BGI";0,"Leer"},2,0)</f>
        <v>Leer</v>
      </c>
      <c r="O348" s="253" t="str">
        <f>VLOOKUP(C348,{"29 - Psychiatrie (Erwachsene)","BGIb";"30 - Kinder- und Jugendpsychiatrie","BGIIb";"31 - Psychosomatik","BGIb";0,"Leer"},2,0)</f>
        <v>Leer</v>
      </c>
      <c r="P348" s="253" t="str">
        <f t="shared" si="62"/>
        <v>Leer</v>
      </c>
      <c r="Q348" s="253">
        <f t="shared" si="63"/>
        <v>0</v>
      </c>
      <c r="R348" s="253">
        <f t="shared" si="64"/>
        <v>0</v>
      </c>
      <c r="S348" s="253">
        <f t="shared" si="65"/>
        <v>0</v>
      </c>
      <c r="T348" s="253">
        <f t="shared" si="66"/>
        <v>0</v>
      </c>
      <c r="U348" s="253">
        <f t="shared" si="67"/>
        <v>0</v>
      </c>
      <c r="V348" s="253">
        <f t="shared" si="68"/>
        <v>0</v>
      </c>
      <c r="W348" s="253">
        <f t="shared" si="69"/>
        <v>0</v>
      </c>
    </row>
    <row r="349" spans="2:23" x14ac:dyDescent="0.35">
      <c r="B349" s="58" t="str">
        <f t="shared" si="70"/>
        <v>!!!</v>
      </c>
      <c r="C349" s="226"/>
      <c r="D349" s="246"/>
      <c r="E349" s="248"/>
      <c r="F349" s="261"/>
      <c r="G349" s="172"/>
      <c r="H349" s="246"/>
      <c r="I349" s="28"/>
      <c r="J349" s="17"/>
      <c r="K349" s="253" t="str">
        <f t="shared" si="71"/>
        <v>Leer</v>
      </c>
      <c r="L349" s="253" t="str">
        <f t="shared" si="61"/>
        <v>Leer</v>
      </c>
      <c r="M349" s="253" t="str">
        <f t="shared" si="72"/>
        <v>Leer</v>
      </c>
      <c r="N349" s="253" t="str">
        <f>VLOOKUP(C349,{"29 - Psychiatrie (Erwachsene)","BGI";"30 - Kinder- und Jugendpsychiatrie","BGII";"31 - Psychosomatik","BGI";0,"Leer"},2,0)</f>
        <v>Leer</v>
      </c>
      <c r="O349" s="253" t="str">
        <f>VLOOKUP(C349,{"29 - Psychiatrie (Erwachsene)","BGIb";"30 - Kinder- und Jugendpsychiatrie","BGIIb";"31 - Psychosomatik","BGIb";0,"Leer"},2,0)</f>
        <v>Leer</v>
      </c>
      <c r="P349" s="253" t="str">
        <f t="shared" si="62"/>
        <v>Leer</v>
      </c>
      <c r="Q349" s="253">
        <f t="shared" si="63"/>
        <v>0</v>
      </c>
      <c r="R349" s="253">
        <f t="shared" si="64"/>
        <v>0</v>
      </c>
      <c r="S349" s="253">
        <f t="shared" si="65"/>
        <v>0</v>
      </c>
      <c r="T349" s="253">
        <f t="shared" si="66"/>
        <v>0</v>
      </c>
      <c r="U349" s="253">
        <f t="shared" si="67"/>
        <v>0</v>
      </c>
      <c r="V349" s="253">
        <f t="shared" si="68"/>
        <v>0</v>
      </c>
      <c r="W349" s="253">
        <f t="shared" si="69"/>
        <v>0</v>
      </c>
    </row>
    <row r="350" spans="2:23" x14ac:dyDescent="0.35">
      <c r="B350" s="58" t="str">
        <f t="shared" si="70"/>
        <v>!!!</v>
      </c>
      <c r="C350" s="226"/>
      <c r="D350" s="246"/>
      <c r="E350" s="248"/>
      <c r="F350" s="261"/>
      <c r="G350" s="172"/>
      <c r="H350" s="246"/>
      <c r="I350" s="28"/>
      <c r="J350" s="17"/>
      <c r="K350" s="253" t="str">
        <f t="shared" si="71"/>
        <v>Leer</v>
      </c>
      <c r="L350" s="253" t="str">
        <f t="shared" si="61"/>
        <v>Leer</v>
      </c>
      <c r="M350" s="253" t="str">
        <f t="shared" si="72"/>
        <v>Leer</v>
      </c>
      <c r="N350" s="253" t="str">
        <f>VLOOKUP(C350,{"29 - Psychiatrie (Erwachsene)","BGI";"30 - Kinder- und Jugendpsychiatrie","BGII";"31 - Psychosomatik","BGI";0,"Leer"},2,0)</f>
        <v>Leer</v>
      </c>
      <c r="O350" s="253" t="str">
        <f>VLOOKUP(C350,{"29 - Psychiatrie (Erwachsene)","BGIb";"30 - Kinder- und Jugendpsychiatrie","BGIIb";"31 - Psychosomatik","BGIb";0,"Leer"},2,0)</f>
        <v>Leer</v>
      </c>
      <c r="P350" s="253" t="str">
        <f t="shared" si="62"/>
        <v>Leer</v>
      </c>
      <c r="Q350" s="253">
        <f t="shared" si="63"/>
        <v>0</v>
      </c>
      <c r="R350" s="253">
        <f t="shared" si="64"/>
        <v>0</v>
      </c>
      <c r="S350" s="253">
        <f t="shared" si="65"/>
        <v>0</v>
      </c>
      <c r="T350" s="253">
        <f t="shared" si="66"/>
        <v>0</v>
      </c>
      <c r="U350" s="253">
        <f t="shared" si="67"/>
        <v>0</v>
      </c>
      <c r="V350" s="253">
        <f t="shared" si="68"/>
        <v>0</v>
      </c>
      <c r="W350" s="253">
        <f t="shared" si="69"/>
        <v>0</v>
      </c>
    </row>
    <row r="351" spans="2:23" x14ac:dyDescent="0.35">
      <c r="B351" s="58" t="str">
        <f t="shared" si="70"/>
        <v>!!!</v>
      </c>
      <c r="C351" s="226"/>
      <c r="D351" s="246"/>
      <c r="E351" s="248"/>
      <c r="F351" s="261"/>
      <c r="G351" s="172"/>
      <c r="H351" s="246"/>
      <c r="I351" s="28"/>
      <c r="J351" s="17"/>
      <c r="K351" s="253" t="str">
        <f t="shared" si="71"/>
        <v>Leer</v>
      </c>
      <c r="L351" s="253" t="str">
        <f t="shared" si="61"/>
        <v>Leer</v>
      </c>
      <c r="M351" s="253" t="str">
        <f t="shared" si="72"/>
        <v>Leer</v>
      </c>
      <c r="N351" s="253" t="str">
        <f>VLOOKUP(C351,{"29 - Psychiatrie (Erwachsene)","BGI";"30 - Kinder- und Jugendpsychiatrie","BGII";"31 - Psychosomatik","BGI";0,"Leer"},2,0)</f>
        <v>Leer</v>
      </c>
      <c r="O351" s="253" t="str">
        <f>VLOOKUP(C351,{"29 - Psychiatrie (Erwachsene)","BGIb";"30 - Kinder- und Jugendpsychiatrie","BGIIb";"31 - Psychosomatik","BGIb";0,"Leer"},2,0)</f>
        <v>Leer</v>
      </c>
      <c r="P351" s="253" t="str">
        <f t="shared" si="62"/>
        <v>Leer</v>
      </c>
      <c r="Q351" s="253">
        <f t="shared" si="63"/>
        <v>0</v>
      </c>
      <c r="R351" s="253">
        <f t="shared" si="64"/>
        <v>0</v>
      </c>
      <c r="S351" s="253">
        <f t="shared" si="65"/>
        <v>0</v>
      </c>
      <c r="T351" s="253">
        <f t="shared" si="66"/>
        <v>0</v>
      </c>
      <c r="U351" s="253">
        <f t="shared" si="67"/>
        <v>0</v>
      </c>
      <c r="V351" s="253">
        <f t="shared" si="68"/>
        <v>0</v>
      </c>
      <c r="W351" s="253">
        <f t="shared" si="69"/>
        <v>0</v>
      </c>
    </row>
    <row r="352" spans="2:23" x14ac:dyDescent="0.35">
      <c r="B352" s="58" t="str">
        <f t="shared" si="70"/>
        <v>!!!</v>
      </c>
      <c r="C352" s="226"/>
      <c r="D352" s="246"/>
      <c r="E352" s="248"/>
      <c r="F352" s="261"/>
      <c r="G352" s="172"/>
      <c r="H352" s="246"/>
      <c r="I352" s="28"/>
      <c r="J352" s="17"/>
      <c r="K352" s="253" t="str">
        <f t="shared" si="71"/>
        <v>Leer</v>
      </c>
      <c r="L352" s="253" t="str">
        <f t="shared" si="61"/>
        <v>Leer</v>
      </c>
      <c r="M352" s="253" t="str">
        <f t="shared" si="72"/>
        <v>Leer</v>
      </c>
      <c r="N352" s="253" t="str">
        <f>VLOOKUP(C352,{"29 - Psychiatrie (Erwachsene)","BGI";"30 - Kinder- und Jugendpsychiatrie","BGII";"31 - Psychosomatik","BGI";0,"Leer"},2,0)</f>
        <v>Leer</v>
      </c>
      <c r="O352" s="253" t="str">
        <f>VLOOKUP(C352,{"29 - Psychiatrie (Erwachsene)","BGIb";"30 - Kinder- und Jugendpsychiatrie","BGIIb";"31 - Psychosomatik","BGIb";0,"Leer"},2,0)</f>
        <v>Leer</v>
      </c>
      <c r="P352" s="253" t="str">
        <f t="shared" si="62"/>
        <v>Leer</v>
      </c>
      <c r="Q352" s="253">
        <f t="shared" si="63"/>
        <v>0</v>
      </c>
      <c r="R352" s="253">
        <f t="shared" si="64"/>
        <v>0</v>
      </c>
      <c r="S352" s="253">
        <f t="shared" si="65"/>
        <v>0</v>
      </c>
      <c r="T352" s="253">
        <f t="shared" si="66"/>
        <v>0</v>
      </c>
      <c r="U352" s="253">
        <f t="shared" si="67"/>
        <v>0</v>
      </c>
      <c r="V352" s="253">
        <f t="shared" si="68"/>
        <v>0</v>
      </c>
      <c r="W352" s="253">
        <f t="shared" si="69"/>
        <v>0</v>
      </c>
    </row>
    <row r="353" spans="2:23" x14ac:dyDescent="0.35">
      <c r="B353" s="58" t="str">
        <f t="shared" si="70"/>
        <v>!!!</v>
      </c>
      <c r="C353" s="226"/>
      <c r="D353" s="246"/>
      <c r="E353" s="248"/>
      <c r="F353" s="261"/>
      <c r="G353" s="172"/>
      <c r="H353" s="246"/>
      <c r="I353" s="28"/>
      <c r="J353" s="17"/>
      <c r="K353" s="253" t="str">
        <f t="shared" si="71"/>
        <v>Leer</v>
      </c>
      <c r="L353" s="253" t="str">
        <f t="shared" si="61"/>
        <v>Leer</v>
      </c>
      <c r="M353" s="253" t="str">
        <f t="shared" si="72"/>
        <v>Leer</v>
      </c>
      <c r="N353" s="253" t="str">
        <f>VLOOKUP(C353,{"29 - Psychiatrie (Erwachsene)","BGI";"30 - Kinder- und Jugendpsychiatrie","BGII";"31 - Psychosomatik","BGI";0,"Leer"},2,0)</f>
        <v>Leer</v>
      </c>
      <c r="O353" s="253" t="str">
        <f>VLOOKUP(C353,{"29 - Psychiatrie (Erwachsene)","BGIb";"30 - Kinder- und Jugendpsychiatrie","BGIIb";"31 - Psychosomatik","BGIb";0,"Leer"},2,0)</f>
        <v>Leer</v>
      </c>
      <c r="P353" s="253" t="str">
        <f t="shared" si="62"/>
        <v>Leer</v>
      </c>
      <c r="Q353" s="253">
        <f t="shared" si="63"/>
        <v>0</v>
      </c>
      <c r="R353" s="253">
        <f t="shared" si="64"/>
        <v>0</v>
      </c>
      <c r="S353" s="253">
        <f t="shared" si="65"/>
        <v>0</v>
      </c>
      <c r="T353" s="253">
        <f t="shared" si="66"/>
        <v>0</v>
      </c>
      <c r="U353" s="253">
        <f t="shared" si="67"/>
        <v>0</v>
      </c>
      <c r="V353" s="253">
        <f t="shared" si="68"/>
        <v>0</v>
      </c>
      <c r="W353" s="253">
        <f t="shared" si="69"/>
        <v>0</v>
      </c>
    </row>
    <row r="354" spans="2:23" x14ac:dyDescent="0.35">
      <c r="B354" s="58" t="str">
        <f t="shared" si="70"/>
        <v>!!!</v>
      </c>
      <c r="C354" s="226"/>
      <c r="D354" s="246"/>
      <c r="E354" s="248"/>
      <c r="F354" s="261"/>
      <c r="G354" s="172"/>
      <c r="H354" s="246"/>
      <c r="I354" s="28"/>
      <c r="J354" s="17"/>
      <c r="K354" s="253" t="str">
        <f t="shared" si="71"/>
        <v>Leer</v>
      </c>
      <c r="L354" s="253" t="str">
        <f t="shared" si="61"/>
        <v>Leer</v>
      </c>
      <c r="M354" s="253" t="str">
        <f t="shared" si="72"/>
        <v>Leer</v>
      </c>
      <c r="N354" s="253" t="str">
        <f>VLOOKUP(C354,{"29 - Psychiatrie (Erwachsene)","BGI";"30 - Kinder- und Jugendpsychiatrie","BGII";"31 - Psychosomatik","BGI";0,"Leer"},2,0)</f>
        <v>Leer</v>
      </c>
      <c r="O354" s="253" t="str">
        <f>VLOOKUP(C354,{"29 - Psychiatrie (Erwachsene)","BGIb";"30 - Kinder- und Jugendpsychiatrie","BGIIb";"31 - Psychosomatik","BGIb";0,"Leer"},2,0)</f>
        <v>Leer</v>
      </c>
      <c r="P354" s="253" t="str">
        <f t="shared" si="62"/>
        <v>Leer</v>
      </c>
      <c r="Q354" s="253">
        <f t="shared" si="63"/>
        <v>0</v>
      </c>
      <c r="R354" s="253">
        <f t="shared" si="64"/>
        <v>0</v>
      </c>
      <c r="S354" s="253">
        <f t="shared" si="65"/>
        <v>0</v>
      </c>
      <c r="T354" s="253">
        <f t="shared" si="66"/>
        <v>0</v>
      </c>
      <c r="U354" s="253">
        <f t="shared" si="67"/>
        <v>0</v>
      </c>
      <c r="V354" s="253">
        <f t="shared" si="68"/>
        <v>0</v>
      </c>
      <c r="W354" s="253">
        <f t="shared" si="69"/>
        <v>0</v>
      </c>
    </row>
    <row r="355" spans="2:23" x14ac:dyDescent="0.35">
      <c r="B355" s="58" t="str">
        <f t="shared" si="70"/>
        <v>!!!</v>
      </c>
      <c r="C355" s="226"/>
      <c r="D355" s="246"/>
      <c r="E355" s="248"/>
      <c r="F355" s="261"/>
      <c r="G355" s="172"/>
      <c r="H355" s="246"/>
      <c r="I355" s="28"/>
      <c r="J355" s="17"/>
      <c r="K355" s="253" t="str">
        <f t="shared" si="71"/>
        <v>Leer</v>
      </c>
      <c r="L355" s="253" t="str">
        <f t="shared" si="61"/>
        <v>Leer</v>
      </c>
      <c r="M355" s="253" t="str">
        <f t="shared" si="72"/>
        <v>Leer</v>
      </c>
      <c r="N355" s="253" t="str">
        <f>VLOOKUP(C355,{"29 - Psychiatrie (Erwachsene)","BGI";"30 - Kinder- und Jugendpsychiatrie","BGII";"31 - Psychosomatik","BGI";0,"Leer"},2,0)</f>
        <v>Leer</v>
      </c>
      <c r="O355" s="253" t="str">
        <f>VLOOKUP(C355,{"29 - Psychiatrie (Erwachsene)","BGIb";"30 - Kinder- und Jugendpsychiatrie","BGIIb";"31 - Psychosomatik","BGIb";0,"Leer"},2,0)</f>
        <v>Leer</v>
      </c>
      <c r="P355" s="253" t="str">
        <f t="shared" si="62"/>
        <v>Leer</v>
      </c>
      <c r="Q355" s="253">
        <f t="shared" si="63"/>
        <v>0</v>
      </c>
      <c r="R355" s="253">
        <f t="shared" si="64"/>
        <v>0</v>
      </c>
      <c r="S355" s="253">
        <f t="shared" si="65"/>
        <v>0</v>
      </c>
      <c r="T355" s="253">
        <f t="shared" si="66"/>
        <v>0</v>
      </c>
      <c r="U355" s="253">
        <f t="shared" si="67"/>
        <v>0</v>
      </c>
      <c r="V355" s="253">
        <f t="shared" si="68"/>
        <v>0</v>
      </c>
      <c r="W355" s="253">
        <f t="shared" si="69"/>
        <v>0</v>
      </c>
    </row>
    <row r="356" spans="2:23" x14ac:dyDescent="0.35">
      <c r="B356" s="58" t="str">
        <f t="shared" si="70"/>
        <v>!!!</v>
      </c>
      <c r="C356" s="226"/>
      <c r="D356" s="246"/>
      <c r="E356" s="248"/>
      <c r="F356" s="261"/>
      <c r="G356" s="172"/>
      <c r="H356" s="246"/>
      <c r="I356" s="28"/>
      <c r="J356" s="17"/>
      <c r="K356" s="253" t="str">
        <f t="shared" si="71"/>
        <v>Leer</v>
      </c>
      <c r="L356" s="253" t="str">
        <f t="shared" si="61"/>
        <v>Leer</v>
      </c>
      <c r="M356" s="253" t="str">
        <f t="shared" si="72"/>
        <v>Leer</v>
      </c>
      <c r="N356" s="253" t="str">
        <f>VLOOKUP(C356,{"29 - Psychiatrie (Erwachsene)","BGI";"30 - Kinder- und Jugendpsychiatrie","BGII";"31 - Psychosomatik","BGI";0,"Leer"},2,0)</f>
        <v>Leer</v>
      </c>
      <c r="O356" s="253" t="str">
        <f>VLOOKUP(C356,{"29 - Psychiatrie (Erwachsene)","BGIb";"30 - Kinder- und Jugendpsychiatrie","BGIIb";"31 - Psychosomatik","BGIb";0,"Leer"},2,0)</f>
        <v>Leer</v>
      </c>
      <c r="P356" s="253" t="str">
        <f t="shared" si="62"/>
        <v>Leer</v>
      </c>
      <c r="Q356" s="253">
        <f t="shared" si="63"/>
        <v>0</v>
      </c>
      <c r="R356" s="253">
        <f t="shared" si="64"/>
        <v>0</v>
      </c>
      <c r="S356" s="253">
        <f t="shared" si="65"/>
        <v>0</v>
      </c>
      <c r="T356" s="253">
        <f t="shared" si="66"/>
        <v>0</v>
      </c>
      <c r="U356" s="253">
        <f t="shared" si="67"/>
        <v>0</v>
      </c>
      <c r="V356" s="253">
        <f t="shared" si="68"/>
        <v>0</v>
      </c>
      <c r="W356" s="253">
        <f t="shared" si="69"/>
        <v>0</v>
      </c>
    </row>
    <row r="357" spans="2:23" x14ac:dyDescent="0.35">
      <c r="B357" s="58" t="str">
        <f t="shared" si="70"/>
        <v>!!!</v>
      </c>
      <c r="C357" s="226"/>
      <c r="D357" s="246"/>
      <c r="E357" s="248"/>
      <c r="F357" s="261"/>
      <c r="G357" s="172"/>
      <c r="H357" s="246"/>
      <c r="I357" s="28"/>
      <c r="J357" s="17"/>
      <c r="K357" s="253" t="str">
        <f t="shared" si="71"/>
        <v>Leer</v>
      </c>
      <c r="L357" s="253" t="str">
        <f t="shared" si="61"/>
        <v>Leer</v>
      </c>
      <c r="M357" s="253" t="str">
        <f t="shared" si="72"/>
        <v>Leer</v>
      </c>
      <c r="N357" s="253" t="str">
        <f>VLOOKUP(C357,{"29 - Psychiatrie (Erwachsene)","BGI";"30 - Kinder- und Jugendpsychiatrie","BGII";"31 - Psychosomatik","BGI";0,"Leer"},2,0)</f>
        <v>Leer</v>
      </c>
      <c r="O357" s="253" t="str">
        <f>VLOOKUP(C357,{"29 - Psychiatrie (Erwachsene)","BGIb";"30 - Kinder- und Jugendpsychiatrie","BGIIb";"31 - Psychosomatik","BGIb";0,"Leer"},2,0)</f>
        <v>Leer</v>
      </c>
      <c r="P357" s="253" t="str">
        <f t="shared" si="62"/>
        <v>Leer</v>
      </c>
      <c r="Q357" s="253">
        <f t="shared" si="63"/>
        <v>0</v>
      </c>
      <c r="R357" s="253">
        <f t="shared" si="64"/>
        <v>0</v>
      </c>
      <c r="S357" s="253">
        <f t="shared" si="65"/>
        <v>0</v>
      </c>
      <c r="T357" s="253">
        <f t="shared" si="66"/>
        <v>0</v>
      </c>
      <c r="U357" s="253">
        <f t="shared" si="67"/>
        <v>0</v>
      </c>
      <c r="V357" s="253">
        <f t="shared" si="68"/>
        <v>0</v>
      </c>
      <c r="W357" s="253">
        <f t="shared" si="69"/>
        <v>0</v>
      </c>
    </row>
    <row r="358" spans="2:23" x14ac:dyDescent="0.35">
      <c r="B358" s="58" t="str">
        <f t="shared" si="70"/>
        <v>!!!</v>
      </c>
      <c r="C358" s="226"/>
      <c r="D358" s="246"/>
      <c r="E358" s="248"/>
      <c r="F358" s="261"/>
      <c r="G358" s="172"/>
      <c r="H358" s="246"/>
      <c r="I358" s="28"/>
      <c r="J358" s="17"/>
      <c r="K358" s="253" t="str">
        <f t="shared" si="71"/>
        <v>Leer</v>
      </c>
      <c r="L358" s="253" t="str">
        <f t="shared" si="61"/>
        <v>Leer</v>
      </c>
      <c r="M358" s="253" t="str">
        <f t="shared" si="72"/>
        <v>Leer</v>
      </c>
      <c r="N358" s="253" t="str">
        <f>VLOOKUP(C358,{"29 - Psychiatrie (Erwachsene)","BGI";"30 - Kinder- und Jugendpsychiatrie","BGII";"31 - Psychosomatik","BGI";0,"Leer"},2,0)</f>
        <v>Leer</v>
      </c>
      <c r="O358" s="253" t="str">
        <f>VLOOKUP(C358,{"29 - Psychiatrie (Erwachsene)","BGIb";"30 - Kinder- und Jugendpsychiatrie","BGIIb";"31 - Psychosomatik","BGIb";0,"Leer"},2,0)</f>
        <v>Leer</v>
      </c>
      <c r="P358" s="253" t="str">
        <f t="shared" si="62"/>
        <v>Leer</v>
      </c>
      <c r="Q358" s="253">
        <f t="shared" si="63"/>
        <v>0</v>
      </c>
      <c r="R358" s="253">
        <f t="shared" si="64"/>
        <v>0</v>
      </c>
      <c r="S358" s="253">
        <f t="shared" si="65"/>
        <v>0</v>
      </c>
      <c r="T358" s="253">
        <f t="shared" si="66"/>
        <v>0</v>
      </c>
      <c r="U358" s="253">
        <f t="shared" si="67"/>
        <v>0</v>
      </c>
      <c r="V358" s="253">
        <f t="shared" si="68"/>
        <v>0</v>
      </c>
      <c r="W358" s="253">
        <f t="shared" si="69"/>
        <v>0</v>
      </c>
    </row>
    <row r="359" spans="2:23" x14ac:dyDescent="0.35">
      <c r="B359" s="58" t="str">
        <f t="shared" si="70"/>
        <v>!!!</v>
      </c>
      <c r="C359" s="226"/>
      <c r="D359" s="246"/>
      <c r="E359" s="248"/>
      <c r="F359" s="261"/>
      <c r="G359" s="172"/>
      <c r="H359" s="246"/>
      <c r="I359" s="28"/>
      <c r="J359" s="17"/>
      <c r="K359" s="253" t="str">
        <f t="shared" si="71"/>
        <v>Leer</v>
      </c>
      <c r="L359" s="253" t="str">
        <f t="shared" si="61"/>
        <v>Leer</v>
      </c>
      <c r="M359" s="253" t="str">
        <f t="shared" si="72"/>
        <v>Leer</v>
      </c>
      <c r="N359" s="253" t="str">
        <f>VLOOKUP(C359,{"29 - Psychiatrie (Erwachsene)","BGI";"30 - Kinder- und Jugendpsychiatrie","BGII";"31 - Psychosomatik","BGI";0,"Leer"},2,0)</f>
        <v>Leer</v>
      </c>
      <c r="O359" s="253" t="str">
        <f>VLOOKUP(C359,{"29 - Psychiatrie (Erwachsene)","BGIb";"30 - Kinder- und Jugendpsychiatrie","BGIIb";"31 - Psychosomatik","BGIb";0,"Leer"},2,0)</f>
        <v>Leer</v>
      </c>
      <c r="P359" s="253" t="str">
        <f t="shared" si="62"/>
        <v>Leer</v>
      </c>
      <c r="Q359" s="253">
        <f t="shared" si="63"/>
        <v>0</v>
      </c>
      <c r="R359" s="253">
        <f t="shared" si="64"/>
        <v>0</v>
      </c>
      <c r="S359" s="253">
        <f t="shared" si="65"/>
        <v>0</v>
      </c>
      <c r="T359" s="253">
        <f t="shared" si="66"/>
        <v>0</v>
      </c>
      <c r="U359" s="253">
        <f t="shared" si="67"/>
        <v>0</v>
      </c>
      <c r="V359" s="253">
        <f t="shared" si="68"/>
        <v>0</v>
      </c>
      <c r="W359" s="253">
        <f t="shared" si="69"/>
        <v>0</v>
      </c>
    </row>
    <row r="360" spans="2:23" x14ac:dyDescent="0.35">
      <c r="B360" s="58" t="str">
        <f t="shared" si="70"/>
        <v>!!!</v>
      </c>
      <c r="C360" s="226"/>
      <c r="D360" s="246"/>
      <c r="E360" s="248"/>
      <c r="F360" s="261"/>
      <c r="G360" s="172"/>
      <c r="H360" s="246"/>
      <c r="I360" s="28"/>
      <c r="J360" s="17"/>
      <c r="K360" s="253" t="str">
        <f t="shared" si="71"/>
        <v>Leer</v>
      </c>
      <c r="L360" s="253" t="str">
        <f t="shared" si="61"/>
        <v>Leer</v>
      </c>
      <c r="M360" s="253" t="str">
        <f t="shared" si="72"/>
        <v>Leer</v>
      </c>
      <c r="N360" s="253" t="str">
        <f>VLOOKUP(C360,{"29 - Psychiatrie (Erwachsene)","BGI";"30 - Kinder- und Jugendpsychiatrie","BGII";"31 - Psychosomatik","BGI";0,"Leer"},2,0)</f>
        <v>Leer</v>
      </c>
      <c r="O360" s="253" t="str">
        <f>VLOOKUP(C360,{"29 - Psychiatrie (Erwachsene)","BGIb";"30 - Kinder- und Jugendpsychiatrie","BGIIb";"31 - Psychosomatik","BGIb";0,"Leer"},2,0)</f>
        <v>Leer</v>
      </c>
      <c r="P360" s="253" t="str">
        <f t="shared" si="62"/>
        <v>Leer</v>
      </c>
      <c r="Q360" s="253">
        <f t="shared" si="63"/>
        <v>0</v>
      </c>
      <c r="R360" s="253">
        <f t="shared" si="64"/>
        <v>0</v>
      </c>
      <c r="S360" s="253">
        <f t="shared" si="65"/>
        <v>0</v>
      </c>
      <c r="T360" s="253">
        <f t="shared" si="66"/>
        <v>0</v>
      </c>
      <c r="U360" s="253">
        <f t="shared" si="67"/>
        <v>0</v>
      </c>
      <c r="V360" s="253">
        <f t="shared" si="68"/>
        <v>0</v>
      </c>
      <c r="W360" s="253">
        <f t="shared" si="69"/>
        <v>0</v>
      </c>
    </row>
    <row r="361" spans="2:23" x14ac:dyDescent="0.35">
      <c r="B361" s="58" t="str">
        <f t="shared" si="70"/>
        <v>!!!</v>
      </c>
      <c r="C361" s="226"/>
      <c r="D361" s="246"/>
      <c r="E361" s="248"/>
      <c r="F361" s="261"/>
      <c r="G361" s="172"/>
      <c r="H361" s="246"/>
      <c r="I361" s="28"/>
      <c r="J361" s="17"/>
      <c r="K361" s="253" t="str">
        <f t="shared" si="71"/>
        <v>Leer</v>
      </c>
      <c r="L361" s="253" t="str">
        <f t="shared" si="61"/>
        <v>Leer</v>
      </c>
      <c r="M361" s="253" t="str">
        <f t="shared" si="72"/>
        <v>Leer</v>
      </c>
      <c r="N361" s="253" t="str">
        <f>VLOOKUP(C361,{"29 - Psychiatrie (Erwachsene)","BGI";"30 - Kinder- und Jugendpsychiatrie","BGII";"31 - Psychosomatik","BGI";0,"Leer"},2,0)</f>
        <v>Leer</v>
      </c>
      <c r="O361" s="253" t="str">
        <f>VLOOKUP(C361,{"29 - Psychiatrie (Erwachsene)","BGIb";"30 - Kinder- und Jugendpsychiatrie","BGIIb";"31 - Psychosomatik","BGIb";0,"Leer"},2,0)</f>
        <v>Leer</v>
      </c>
      <c r="P361" s="253" t="str">
        <f t="shared" si="62"/>
        <v>Leer</v>
      </c>
      <c r="Q361" s="253">
        <f t="shared" si="63"/>
        <v>0</v>
      </c>
      <c r="R361" s="253">
        <f t="shared" si="64"/>
        <v>0</v>
      </c>
      <c r="S361" s="253">
        <f t="shared" si="65"/>
        <v>0</v>
      </c>
      <c r="T361" s="253">
        <f t="shared" si="66"/>
        <v>0</v>
      </c>
      <c r="U361" s="253">
        <f t="shared" si="67"/>
        <v>0</v>
      </c>
      <c r="V361" s="253">
        <f t="shared" si="68"/>
        <v>0</v>
      </c>
      <c r="W361" s="253">
        <f t="shared" si="69"/>
        <v>0</v>
      </c>
    </row>
    <row r="362" spans="2:23" x14ac:dyDescent="0.35">
      <c r="B362" s="58" t="str">
        <f t="shared" si="70"/>
        <v>!!!</v>
      </c>
      <c r="C362" s="226"/>
      <c r="D362" s="246"/>
      <c r="E362" s="248"/>
      <c r="F362" s="261"/>
      <c r="G362" s="172"/>
      <c r="H362" s="246"/>
      <c r="I362" s="28"/>
      <c r="J362" s="17"/>
      <c r="K362" s="253" t="str">
        <f t="shared" si="71"/>
        <v>Leer</v>
      </c>
      <c r="L362" s="253" t="str">
        <f t="shared" si="61"/>
        <v>Leer</v>
      </c>
      <c r="M362" s="253" t="str">
        <f t="shared" si="72"/>
        <v>Leer</v>
      </c>
      <c r="N362" s="253" t="str">
        <f>VLOOKUP(C362,{"29 - Psychiatrie (Erwachsene)","BGI";"30 - Kinder- und Jugendpsychiatrie","BGII";"31 - Psychosomatik","BGI";0,"Leer"},2,0)</f>
        <v>Leer</v>
      </c>
      <c r="O362" s="253" t="str">
        <f>VLOOKUP(C362,{"29 - Psychiatrie (Erwachsene)","BGIb";"30 - Kinder- und Jugendpsychiatrie","BGIIb";"31 - Psychosomatik","BGIb";0,"Leer"},2,0)</f>
        <v>Leer</v>
      </c>
      <c r="P362" s="253" t="str">
        <f t="shared" si="62"/>
        <v>Leer</v>
      </c>
      <c r="Q362" s="253">
        <f t="shared" si="63"/>
        <v>0</v>
      </c>
      <c r="R362" s="253">
        <f t="shared" si="64"/>
        <v>0</v>
      </c>
      <c r="S362" s="253">
        <f t="shared" si="65"/>
        <v>0</v>
      </c>
      <c r="T362" s="253">
        <f t="shared" si="66"/>
        <v>0</v>
      </c>
      <c r="U362" s="253">
        <f t="shared" si="67"/>
        <v>0</v>
      </c>
      <c r="V362" s="253">
        <f t="shared" si="68"/>
        <v>0</v>
      </c>
      <c r="W362" s="253">
        <f t="shared" si="69"/>
        <v>0</v>
      </c>
    </row>
    <row r="363" spans="2:23" x14ac:dyDescent="0.35">
      <c r="B363" s="58" t="str">
        <f t="shared" si="70"/>
        <v>!!!</v>
      </c>
      <c r="C363" s="226"/>
      <c r="D363" s="246"/>
      <c r="E363" s="248"/>
      <c r="F363" s="261"/>
      <c r="G363" s="172"/>
      <c r="H363" s="246"/>
      <c r="I363" s="28"/>
      <c r="J363" s="17"/>
      <c r="K363" s="253" t="str">
        <f t="shared" si="71"/>
        <v>Leer</v>
      </c>
      <c r="L363" s="253" t="str">
        <f t="shared" si="61"/>
        <v>Leer</v>
      </c>
      <c r="M363" s="253" t="str">
        <f t="shared" si="72"/>
        <v>Leer</v>
      </c>
      <c r="N363" s="253" t="str">
        <f>VLOOKUP(C363,{"29 - Psychiatrie (Erwachsene)","BGI";"30 - Kinder- und Jugendpsychiatrie","BGII";"31 - Psychosomatik","BGI";0,"Leer"},2,0)</f>
        <v>Leer</v>
      </c>
      <c r="O363" s="253" t="str">
        <f>VLOOKUP(C363,{"29 - Psychiatrie (Erwachsene)","BGIb";"30 - Kinder- und Jugendpsychiatrie","BGIIb";"31 - Psychosomatik","BGIb";0,"Leer"},2,0)</f>
        <v>Leer</v>
      </c>
      <c r="P363" s="253" t="str">
        <f t="shared" si="62"/>
        <v>Leer</v>
      </c>
      <c r="Q363" s="253">
        <f t="shared" si="63"/>
        <v>0</v>
      </c>
      <c r="R363" s="253">
        <f t="shared" si="64"/>
        <v>0</v>
      </c>
      <c r="S363" s="253">
        <f t="shared" si="65"/>
        <v>0</v>
      </c>
      <c r="T363" s="253">
        <f t="shared" si="66"/>
        <v>0</v>
      </c>
      <c r="U363" s="253">
        <f t="shared" si="67"/>
        <v>0</v>
      </c>
      <c r="V363" s="253">
        <f t="shared" si="68"/>
        <v>0</v>
      </c>
      <c r="W363" s="253">
        <f t="shared" si="69"/>
        <v>0</v>
      </c>
    </row>
    <row r="364" spans="2:23" x14ac:dyDescent="0.35">
      <c r="B364" s="58" t="str">
        <f t="shared" si="70"/>
        <v>!!!</v>
      </c>
      <c r="C364" s="226"/>
      <c r="D364" s="246"/>
      <c r="E364" s="248"/>
      <c r="F364" s="261"/>
      <c r="G364" s="172"/>
      <c r="H364" s="246"/>
      <c r="I364" s="28"/>
      <c r="J364" s="17"/>
      <c r="K364" s="253" t="str">
        <f t="shared" si="71"/>
        <v>Leer</v>
      </c>
      <c r="L364" s="253" t="str">
        <f t="shared" si="61"/>
        <v>Leer</v>
      </c>
      <c r="M364" s="253" t="str">
        <f t="shared" si="72"/>
        <v>Leer</v>
      </c>
      <c r="N364" s="253" t="str">
        <f>VLOOKUP(C364,{"29 - Psychiatrie (Erwachsene)","BGI";"30 - Kinder- und Jugendpsychiatrie","BGII";"31 - Psychosomatik","BGI";0,"Leer"},2,0)</f>
        <v>Leer</v>
      </c>
      <c r="O364" s="253" t="str">
        <f>VLOOKUP(C364,{"29 - Psychiatrie (Erwachsene)","BGIb";"30 - Kinder- und Jugendpsychiatrie","BGIIb";"31 - Psychosomatik","BGIb";0,"Leer"},2,0)</f>
        <v>Leer</v>
      </c>
      <c r="P364" s="253" t="str">
        <f t="shared" si="62"/>
        <v>Leer</v>
      </c>
      <c r="Q364" s="253">
        <f t="shared" si="63"/>
        <v>0</v>
      </c>
      <c r="R364" s="253">
        <f t="shared" si="64"/>
        <v>0</v>
      </c>
      <c r="S364" s="253">
        <f t="shared" si="65"/>
        <v>0</v>
      </c>
      <c r="T364" s="253">
        <f t="shared" si="66"/>
        <v>0</v>
      </c>
      <c r="U364" s="253">
        <f t="shared" si="67"/>
        <v>0</v>
      </c>
      <c r="V364" s="253">
        <f t="shared" si="68"/>
        <v>0</v>
      </c>
      <c r="W364" s="253">
        <f t="shared" si="69"/>
        <v>0</v>
      </c>
    </row>
    <row r="365" spans="2:23" x14ac:dyDescent="0.35">
      <c r="B365" s="58" t="str">
        <f t="shared" si="70"/>
        <v>!!!</v>
      </c>
      <c r="C365" s="226"/>
      <c r="D365" s="246"/>
      <c r="E365" s="248"/>
      <c r="F365" s="261"/>
      <c r="G365" s="172"/>
      <c r="H365" s="246"/>
      <c r="I365" s="28"/>
      <c r="J365" s="17"/>
      <c r="K365" s="253" t="str">
        <f t="shared" si="71"/>
        <v>Leer</v>
      </c>
      <c r="L365" s="253" t="str">
        <f t="shared" si="61"/>
        <v>Leer</v>
      </c>
      <c r="M365" s="253" t="str">
        <f t="shared" si="72"/>
        <v>Leer</v>
      </c>
      <c r="N365" s="253" t="str">
        <f>VLOOKUP(C365,{"29 - Psychiatrie (Erwachsene)","BGI";"30 - Kinder- und Jugendpsychiatrie","BGII";"31 - Psychosomatik","BGI";0,"Leer"},2,0)</f>
        <v>Leer</v>
      </c>
      <c r="O365" s="253" t="str">
        <f>VLOOKUP(C365,{"29 - Psychiatrie (Erwachsene)","BGIb";"30 - Kinder- und Jugendpsychiatrie","BGIIb";"31 - Psychosomatik","BGIb";0,"Leer"},2,0)</f>
        <v>Leer</v>
      </c>
      <c r="P365" s="253" t="str">
        <f t="shared" si="62"/>
        <v>Leer</v>
      </c>
      <c r="Q365" s="253">
        <f t="shared" si="63"/>
        <v>0</v>
      </c>
      <c r="R365" s="253">
        <f t="shared" si="64"/>
        <v>0</v>
      </c>
      <c r="S365" s="253">
        <f t="shared" si="65"/>
        <v>0</v>
      </c>
      <c r="T365" s="253">
        <f t="shared" si="66"/>
        <v>0</v>
      </c>
      <c r="U365" s="253">
        <f t="shared" si="67"/>
        <v>0</v>
      </c>
      <c r="V365" s="253">
        <f t="shared" si="68"/>
        <v>0</v>
      </c>
      <c r="W365" s="253">
        <f t="shared" si="69"/>
        <v>0</v>
      </c>
    </row>
    <row r="366" spans="2:23" x14ac:dyDescent="0.35">
      <c r="B366" s="58" t="str">
        <f t="shared" si="70"/>
        <v>!!!</v>
      </c>
      <c r="C366" s="226"/>
      <c r="D366" s="246"/>
      <c r="E366" s="248"/>
      <c r="F366" s="261"/>
      <c r="G366" s="172"/>
      <c r="H366" s="246"/>
      <c r="I366" s="28"/>
      <c r="J366" s="17"/>
      <c r="K366" s="253" t="str">
        <f t="shared" si="71"/>
        <v>Leer</v>
      </c>
      <c r="L366" s="253" t="str">
        <f t="shared" si="61"/>
        <v>Leer</v>
      </c>
      <c r="M366" s="253" t="str">
        <f t="shared" si="72"/>
        <v>Leer</v>
      </c>
      <c r="N366" s="253" t="str">
        <f>VLOOKUP(C366,{"29 - Psychiatrie (Erwachsene)","BGI";"30 - Kinder- und Jugendpsychiatrie","BGII";"31 - Psychosomatik","BGI";0,"Leer"},2,0)</f>
        <v>Leer</v>
      </c>
      <c r="O366" s="253" t="str">
        <f>VLOOKUP(C366,{"29 - Psychiatrie (Erwachsene)","BGIb";"30 - Kinder- und Jugendpsychiatrie","BGIIb";"31 - Psychosomatik","BGIb";0,"Leer"},2,0)</f>
        <v>Leer</v>
      </c>
      <c r="P366" s="253" t="str">
        <f t="shared" si="62"/>
        <v>Leer</v>
      </c>
      <c r="Q366" s="253">
        <f t="shared" si="63"/>
        <v>0</v>
      </c>
      <c r="R366" s="253">
        <f t="shared" si="64"/>
        <v>0</v>
      </c>
      <c r="S366" s="253">
        <f t="shared" si="65"/>
        <v>0</v>
      </c>
      <c r="T366" s="253">
        <f t="shared" si="66"/>
        <v>0</v>
      </c>
      <c r="U366" s="253">
        <f t="shared" si="67"/>
        <v>0</v>
      </c>
      <c r="V366" s="253">
        <f t="shared" si="68"/>
        <v>0</v>
      </c>
      <c r="W366" s="253">
        <f t="shared" si="69"/>
        <v>0</v>
      </c>
    </row>
    <row r="367" spans="2:23" x14ac:dyDescent="0.35">
      <c r="B367" s="58" t="str">
        <f t="shared" si="70"/>
        <v>!!!</v>
      </c>
      <c r="C367" s="226"/>
      <c r="D367" s="246"/>
      <c r="E367" s="248"/>
      <c r="F367" s="261"/>
      <c r="G367" s="172"/>
      <c r="H367" s="246"/>
      <c r="I367" s="28"/>
      <c r="J367" s="17"/>
      <c r="K367" s="253" t="str">
        <f t="shared" si="71"/>
        <v>Leer</v>
      </c>
      <c r="L367" s="253" t="str">
        <f t="shared" si="61"/>
        <v>Leer</v>
      </c>
      <c r="M367" s="253" t="str">
        <f t="shared" si="72"/>
        <v>Leer</v>
      </c>
      <c r="N367" s="253" t="str">
        <f>VLOOKUP(C367,{"29 - Psychiatrie (Erwachsene)","BGI";"30 - Kinder- und Jugendpsychiatrie","BGII";"31 - Psychosomatik","BGI";0,"Leer"},2,0)</f>
        <v>Leer</v>
      </c>
      <c r="O367" s="253" t="str">
        <f>VLOOKUP(C367,{"29 - Psychiatrie (Erwachsene)","BGIb";"30 - Kinder- und Jugendpsychiatrie","BGIIb";"31 - Psychosomatik","BGIb";0,"Leer"},2,0)</f>
        <v>Leer</v>
      </c>
      <c r="P367" s="253" t="str">
        <f t="shared" si="62"/>
        <v>Leer</v>
      </c>
      <c r="Q367" s="253">
        <f t="shared" si="63"/>
        <v>0</v>
      </c>
      <c r="R367" s="253">
        <f t="shared" si="64"/>
        <v>0</v>
      </c>
      <c r="S367" s="253">
        <f t="shared" si="65"/>
        <v>0</v>
      </c>
      <c r="T367" s="253">
        <f t="shared" si="66"/>
        <v>0</v>
      </c>
      <c r="U367" s="253">
        <f t="shared" si="67"/>
        <v>0</v>
      </c>
      <c r="V367" s="253">
        <f t="shared" si="68"/>
        <v>0</v>
      </c>
      <c r="W367" s="253">
        <f t="shared" si="69"/>
        <v>0</v>
      </c>
    </row>
    <row r="368" spans="2:23" x14ac:dyDescent="0.35">
      <c r="B368" s="58" t="str">
        <f t="shared" si="70"/>
        <v>!!!</v>
      </c>
      <c r="C368" s="226"/>
      <c r="D368" s="246"/>
      <c r="E368" s="248"/>
      <c r="F368" s="261"/>
      <c r="G368" s="172"/>
      <c r="H368" s="246"/>
      <c r="I368" s="28"/>
      <c r="J368" s="17"/>
      <c r="K368" s="253" t="str">
        <f t="shared" si="71"/>
        <v>Leer</v>
      </c>
      <c r="L368" s="253" t="str">
        <f t="shared" si="61"/>
        <v>Leer</v>
      </c>
      <c r="M368" s="253" t="str">
        <f t="shared" si="72"/>
        <v>Leer</v>
      </c>
      <c r="N368" s="253" t="str">
        <f>VLOOKUP(C368,{"29 - Psychiatrie (Erwachsene)","BGI";"30 - Kinder- und Jugendpsychiatrie","BGII";"31 - Psychosomatik","BGI";0,"Leer"},2,0)</f>
        <v>Leer</v>
      </c>
      <c r="O368" s="253" t="str">
        <f>VLOOKUP(C368,{"29 - Psychiatrie (Erwachsene)","BGIb";"30 - Kinder- und Jugendpsychiatrie","BGIIb";"31 - Psychosomatik","BGIb";0,"Leer"},2,0)</f>
        <v>Leer</v>
      </c>
      <c r="P368" s="253" t="str">
        <f t="shared" si="62"/>
        <v>Leer</v>
      </c>
      <c r="Q368" s="253">
        <f t="shared" si="63"/>
        <v>0</v>
      </c>
      <c r="R368" s="253">
        <f t="shared" si="64"/>
        <v>0</v>
      </c>
      <c r="S368" s="253">
        <f t="shared" si="65"/>
        <v>0</v>
      </c>
      <c r="T368" s="253">
        <f t="shared" si="66"/>
        <v>0</v>
      </c>
      <c r="U368" s="253">
        <f t="shared" si="67"/>
        <v>0</v>
      </c>
      <c r="V368" s="253">
        <f t="shared" si="68"/>
        <v>0</v>
      </c>
      <c r="W368" s="253">
        <f t="shared" si="69"/>
        <v>0</v>
      </c>
    </row>
    <row r="369" spans="2:23" x14ac:dyDescent="0.35">
      <c r="B369" s="58" t="str">
        <f t="shared" si="70"/>
        <v>!!!</v>
      </c>
      <c r="C369" s="226"/>
      <c r="D369" s="246"/>
      <c r="E369" s="248"/>
      <c r="F369" s="261"/>
      <c r="G369" s="172"/>
      <c r="H369" s="246"/>
      <c r="I369" s="28"/>
      <c r="J369" s="17"/>
      <c r="K369" s="253" t="str">
        <f t="shared" si="71"/>
        <v>Leer</v>
      </c>
      <c r="L369" s="253" t="str">
        <f t="shared" si="61"/>
        <v>Leer</v>
      </c>
      <c r="M369" s="253" t="str">
        <f t="shared" si="72"/>
        <v>Leer</v>
      </c>
      <c r="N369" s="253" t="str">
        <f>VLOOKUP(C369,{"29 - Psychiatrie (Erwachsene)","BGI";"30 - Kinder- und Jugendpsychiatrie","BGII";"31 - Psychosomatik","BGI";0,"Leer"},2,0)</f>
        <v>Leer</v>
      </c>
      <c r="O369" s="253" t="str">
        <f>VLOOKUP(C369,{"29 - Psychiatrie (Erwachsene)","BGIb";"30 - Kinder- und Jugendpsychiatrie","BGIIb";"31 - Psychosomatik","BGIb";0,"Leer"},2,0)</f>
        <v>Leer</v>
      </c>
      <c r="P369" s="253" t="str">
        <f t="shared" si="62"/>
        <v>Leer</v>
      </c>
      <c r="Q369" s="253">
        <f t="shared" si="63"/>
        <v>0</v>
      </c>
      <c r="R369" s="253">
        <f t="shared" si="64"/>
        <v>0</v>
      </c>
      <c r="S369" s="253">
        <f t="shared" si="65"/>
        <v>0</v>
      </c>
      <c r="T369" s="253">
        <f t="shared" si="66"/>
        <v>0</v>
      </c>
      <c r="U369" s="253">
        <f t="shared" si="67"/>
        <v>0</v>
      </c>
      <c r="V369" s="253">
        <f t="shared" si="68"/>
        <v>0</v>
      </c>
      <c r="W369" s="253">
        <f t="shared" si="69"/>
        <v>0</v>
      </c>
    </row>
    <row r="370" spans="2:23" x14ac:dyDescent="0.35">
      <c r="B370" s="58" t="str">
        <f t="shared" si="70"/>
        <v>!!!</v>
      </c>
      <c r="C370" s="226"/>
      <c r="D370" s="246"/>
      <c r="E370" s="248"/>
      <c r="F370" s="261"/>
      <c r="G370" s="172"/>
      <c r="H370" s="246"/>
      <c r="I370" s="28"/>
      <c r="J370" s="17"/>
      <c r="K370" s="253" t="str">
        <f t="shared" si="71"/>
        <v>Leer</v>
      </c>
      <c r="L370" s="253" t="str">
        <f t="shared" si="61"/>
        <v>Leer</v>
      </c>
      <c r="M370" s="253" t="str">
        <f t="shared" si="72"/>
        <v>Leer</v>
      </c>
      <c r="N370" s="253" t="str">
        <f>VLOOKUP(C370,{"29 - Psychiatrie (Erwachsene)","BGI";"30 - Kinder- und Jugendpsychiatrie","BGII";"31 - Psychosomatik","BGI";0,"Leer"},2,0)</f>
        <v>Leer</v>
      </c>
      <c r="O370" s="253" t="str">
        <f>VLOOKUP(C370,{"29 - Psychiatrie (Erwachsene)","BGIb";"30 - Kinder- und Jugendpsychiatrie","BGIIb";"31 - Psychosomatik","BGIb";0,"Leer"},2,0)</f>
        <v>Leer</v>
      </c>
      <c r="P370" s="253" t="str">
        <f t="shared" si="62"/>
        <v>Leer</v>
      </c>
      <c r="Q370" s="253">
        <f t="shared" si="63"/>
        <v>0</v>
      </c>
      <c r="R370" s="253">
        <f t="shared" si="64"/>
        <v>0</v>
      </c>
      <c r="S370" s="253">
        <f t="shared" si="65"/>
        <v>0</v>
      </c>
      <c r="T370" s="253">
        <f t="shared" si="66"/>
        <v>0</v>
      </c>
      <c r="U370" s="253">
        <f t="shared" si="67"/>
        <v>0</v>
      </c>
      <c r="V370" s="253">
        <f t="shared" si="68"/>
        <v>0</v>
      </c>
      <c r="W370" s="253">
        <f t="shared" si="69"/>
        <v>0</v>
      </c>
    </row>
    <row r="371" spans="2:23" x14ac:dyDescent="0.35">
      <c r="B371" s="58" t="str">
        <f t="shared" si="70"/>
        <v>!!!</v>
      </c>
      <c r="C371" s="226"/>
      <c r="D371" s="246"/>
      <c r="E371" s="248"/>
      <c r="F371" s="261"/>
      <c r="G371" s="172"/>
      <c r="H371" s="246"/>
      <c r="I371" s="28"/>
      <c r="J371" s="17"/>
      <c r="K371" s="253" t="str">
        <f t="shared" si="71"/>
        <v>Leer</v>
      </c>
      <c r="L371" s="253" t="str">
        <f t="shared" si="61"/>
        <v>Leer</v>
      </c>
      <c r="M371" s="253" t="str">
        <f t="shared" si="72"/>
        <v>Leer</v>
      </c>
      <c r="N371" s="253" t="str">
        <f>VLOOKUP(C371,{"29 - Psychiatrie (Erwachsene)","BGI";"30 - Kinder- und Jugendpsychiatrie","BGII";"31 - Psychosomatik","BGI";0,"Leer"},2,0)</f>
        <v>Leer</v>
      </c>
      <c r="O371" s="253" t="str">
        <f>VLOOKUP(C371,{"29 - Psychiatrie (Erwachsene)","BGIb";"30 - Kinder- und Jugendpsychiatrie","BGIIb";"31 - Psychosomatik","BGIb";0,"Leer"},2,0)</f>
        <v>Leer</v>
      </c>
      <c r="P371" s="253" t="str">
        <f t="shared" si="62"/>
        <v>Leer</v>
      </c>
      <c r="Q371" s="253">
        <f t="shared" si="63"/>
        <v>0</v>
      </c>
      <c r="R371" s="253">
        <f t="shared" si="64"/>
        <v>0</v>
      </c>
      <c r="S371" s="253">
        <f t="shared" si="65"/>
        <v>0</v>
      </c>
      <c r="T371" s="253">
        <f t="shared" si="66"/>
        <v>0</v>
      </c>
      <c r="U371" s="253">
        <f t="shared" si="67"/>
        <v>0</v>
      </c>
      <c r="V371" s="253">
        <f t="shared" si="68"/>
        <v>0</v>
      </c>
      <c r="W371" s="253">
        <f t="shared" si="69"/>
        <v>0</v>
      </c>
    </row>
    <row r="372" spans="2:23" x14ac:dyDescent="0.35">
      <c r="B372" s="58" t="str">
        <f t="shared" si="70"/>
        <v>!!!</v>
      </c>
      <c r="C372" s="226"/>
      <c r="D372" s="246"/>
      <c r="E372" s="248"/>
      <c r="F372" s="261"/>
      <c r="G372" s="172"/>
      <c r="H372" s="246"/>
      <c r="I372" s="28"/>
      <c r="J372" s="17"/>
      <c r="K372" s="253" t="str">
        <f t="shared" si="71"/>
        <v>Leer</v>
      </c>
      <c r="L372" s="253" t="str">
        <f t="shared" si="61"/>
        <v>Leer</v>
      </c>
      <c r="M372" s="253" t="str">
        <f t="shared" si="72"/>
        <v>Leer</v>
      </c>
      <c r="N372" s="253" t="str">
        <f>VLOOKUP(C372,{"29 - Psychiatrie (Erwachsene)","BGI";"30 - Kinder- und Jugendpsychiatrie","BGII";"31 - Psychosomatik","BGI";0,"Leer"},2,0)</f>
        <v>Leer</v>
      </c>
      <c r="O372" s="253" t="str">
        <f>VLOOKUP(C372,{"29 - Psychiatrie (Erwachsene)","BGIb";"30 - Kinder- und Jugendpsychiatrie","BGIIb";"31 - Psychosomatik","BGIb";0,"Leer"},2,0)</f>
        <v>Leer</v>
      </c>
      <c r="P372" s="253" t="str">
        <f t="shared" si="62"/>
        <v>Leer</v>
      </c>
      <c r="Q372" s="253">
        <f t="shared" si="63"/>
        <v>0</v>
      </c>
      <c r="R372" s="253">
        <f t="shared" si="64"/>
        <v>0</v>
      </c>
      <c r="S372" s="253">
        <f t="shared" si="65"/>
        <v>0</v>
      </c>
      <c r="T372" s="253">
        <f t="shared" si="66"/>
        <v>0</v>
      </c>
      <c r="U372" s="253">
        <f t="shared" si="67"/>
        <v>0</v>
      </c>
      <c r="V372" s="253">
        <f t="shared" si="68"/>
        <v>0</v>
      </c>
      <c r="W372" s="253">
        <f t="shared" si="69"/>
        <v>0</v>
      </c>
    </row>
    <row r="373" spans="2:23" x14ac:dyDescent="0.35">
      <c r="B373" s="58" t="str">
        <f t="shared" si="70"/>
        <v>!!!</v>
      </c>
      <c r="C373" s="226"/>
      <c r="D373" s="246"/>
      <c r="E373" s="248"/>
      <c r="F373" s="261"/>
      <c r="G373" s="172"/>
      <c r="H373" s="246"/>
      <c r="I373" s="28"/>
      <c r="J373" s="17"/>
      <c r="K373" s="253" t="str">
        <f t="shared" si="71"/>
        <v>Leer</v>
      </c>
      <c r="L373" s="253" t="str">
        <f t="shared" si="61"/>
        <v>Leer</v>
      </c>
      <c r="M373" s="253" t="str">
        <f t="shared" si="72"/>
        <v>Leer</v>
      </c>
      <c r="N373" s="253" t="str">
        <f>VLOOKUP(C373,{"29 - Psychiatrie (Erwachsene)","BGI";"30 - Kinder- und Jugendpsychiatrie","BGII";"31 - Psychosomatik","BGI";0,"Leer"},2,0)</f>
        <v>Leer</v>
      </c>
      <c r="O373" s="253" t="str">
        <f>VLOOKUP(C373,{"29 - Psychiatrie (Erwachsene)","BGIb";"30 - Kinder- und Jugendpsychiatrie","BGIIb";"31 - Psychosomatik","BGIb";0,"Leer"},2,0)</f>
        <v>Leer</v>
      </c>
      <c r="P373" s="253" t="str">
        <f t="shared" si="62"/>
        <v>Leer</v>
      </c>
      <c r="Q373" s="253">
        <f t="shared" si="63"/>
        <v>0</v>
      </c>
      <c r="R373" s="253">
        <f t="shared" si="64"/>
        <v>0</v>
      </c>
      <c r="S373" s="253">
        <f t="shared" si="65"/>
        <v>0</v>
      </c>
      <c r="T373" s="253">
        <f t="shared" si="66"/>
        <v>0</v>
      </c>
      <c r="U373" s="253">
        <f t="shared" si="67"/>
        <v>0</v>
      </c>
      <c r="V373" s="253">
        <f t="shared" si="68"/>
        <v>0</v>
      </c>
      <c r="W373" s="253">
        <f t="shared" si="69"/>
        <v>0</v>
      </c>
    </row>
    <row r="374" spans="2:23" x14ac:dyDescent="0.35">
      <c r="B374" s="58" t="str">
        <f t="shared" si="70"/>
        <v>!!!</v>
      </c>
      <c r="C374" s="226"/>
      <c r="D374" s="246"/>
      <c r="E374" s="248"/>
      <c r="F374" s="261"/>
      <c r="G374" s="172"/>
      <c r="H374" s="246"/>
      <c r="I374" s="28"/>
      <c r="J374" s="17"/>
      <c r="K374" s="253" t="str">
        <f t="shared" si="71"/>
        <v>Leer</v>
      </c>
      <c r="L374" s="253" t="str">
        <f t="shared" si="61"/>
        <v>Leer</v>
      </c>
      <c r="M374" s="253" t="str">
        <f t="shared" si="72"/>
        <v>Leer</v>
      </c>
      <c r="N374" s="253" t="str">
        <f>VLOOKUP(C374,{"29 - Psychiatrie (Erwachsene)","BGI";"30 - Kinder- und Jugendpsychiatrie","BGII";"31 - Psychosomatik","BGI";0,"Leer"},2,0)</f>
        <v>Leer</v>
      </c>
      <c r="O374" s="253" t="str">
        <f>VLOOKUP(C374,{"29 - Psychiatrie (Erwachsene)","BGIb";"30 - Kinder- und Jugendpsychiatrie","BGIIb";"31 - Psychosomatik","BGIb";0,"Leer"},2,0)</f>
        <v>Leer</v>
      </c>
      <c r="P374" s="253" t="str">
        <f t="shared" si="62"/>
        <v>Leer</v>
      </c>
      <c r="Q374" s="253">
        <f t="shared" si="63"/>
        <v>0</v>
      </c>
      <c r="R374" s="253">
        <f t="shared" si="64"/>
        <v>0</v>
      </c>
      <c r="S374" s="253">
        <f t="shared" si="65"/>
        <v>0</v>
      </c>
      <c r="T374" s="253">
        <f t="shared" si="66"/>
        <v>0</v>
      </c>
      <c r="U374" s="253">
        <f t="shared" si="67"/>
        <v>0</v>
      </c>
      <c r="V374" s="253">
        <f t="shared" si="68"/>
        <v>0</v>
      </c>
      <c r="W374" s="253">
        <f t="shared" si="69"/>
        <v>0</v>
      </c>
    </row>
    <row r="375" spans="2:23" x14ac:dyDescent="0.35">
      <c r="B375" s="58" t="str">
        <f t="shared" si="70"/>
        <v>!!!</v>
      </c>
      <c r="C375" s="226"/>
      <c r="D375" s="246"/>
      <c r="E375" s="248"/>
      <c r="F375" s="261"/>
      <c r="G375" s="172"/>
      <c r="H375" s="246"/>
      <c r="I375" s="28"/>
      <c r="J375" s="17"/>
      <c r="K375" s="253" t="str">
        <f t="shared" si="71"/>
        <v>Leer</v>
      </c>
      <c r="L375" s="253" t="str">
        <f t="shared" si="61"/>
        <v>Leer</v>
      </c>
      <c r="M375" s="253" t="str">
        <f t="shared" si="72"/>
        <v>Leer</v>
      </c>
      <c r="N375" s="253" t="str">
        <f>VLOOKUP(C375,{"29 - Psychiatrie (Erwachsene)","BGI";"30 - Kinder- und Jugendpsychiatrie","BGII";"31 - Psychosomatik","BGI";0,"Leer"},2,0)</f>
        <v>Leer</v>
      </c>
      <c r="O375" s="253" t="str">
        <f>VLOOKUP(C375,{"29 - Psychiatrie (Erwachsene)","BGIb";"30 - Kinder- und Jugendpsychiatrie","BGIIb";"31 - Psychosomatik","BGIb";0,"Leer"},2,0)</f>
        <v>Leer</v>
      </c>
      <c r="P375" s="253" t="str">
        <f t="shared" si="62"/>
        <v>Leer</v>
      </c>
      <c r="Q375" s="253">
        <f t="shared" si="63"/>
        <v>0</v>
      </c>
      <c r="R375" s="253">
        <f t="shared" si="64"/>
        <v>0</v>
      </c>
      <c r="S375" s="253">
        <f t="shared" si="65"/>
        <v>0</v>
      </c>
      <c r="T375" s="253">
        <f t="shared" si="66"/>
        <v>0</v>
      </c>
      <c r="U375" s="253">
        <f t="shared" si="67"/>
        <v>0</v>
      </c>
      <c r="V375" s="253">
        <f t="shared" si="68"/>
        <v>0</v>
      </c>
      <c r="W375" s="253">
        <f t="shared" si="69"/>
        <v>0</v>
      </c>
    </row>
    <row r="376" spans="2:23" x14ac:dyDescent="0.35">
      <c r="B376" s="58" t="str">
        <f t="shared" si="70"/>
        <v>!!!</v>
      </c>
      <c r="C376" s="226"/>
      <c r="D376" s="246"/>
      <c r="E376" s="248"/>
      <c r="F376" s="261"/>
      <c r="G376" s="172"/>
      <c r="H376" s="246"/>
      <c r="I376" s="28"/>
      <c r="J376" s="17"/>
      <c r="K376" s="253" t="str">
        <f t="shared" si="71"/>
        <v>Leer</v>
      </c>
      <c r="L376" s="253" t="str">
        <f t="shared" si="61"/>
        <v>Leer</v>
      </c>
      <c r="M376" s="253" t="str">
        <f t="shared" si="72"/>
        <v>Leer</v>
      </c>
      <c r="N376" s="253" t="str">
        <f>VLOOKUP(C376,{"29 - Psychiatrie (Erwachsene)","BGI";"30 - Kinder- und Jugendpsychiatrie","BGII";"31 - Psychosomatik","BGI";0,"Leer"},2,0)</f>
        <v>Leer</v>
      </c>
      <c r="O376" s="253" t="str">
        <f>VLOOKUP(C376,{"29 - Psychiatrie (Erwachsene)","BGIb";"30 - Kinder- und Jugendpsychiatrie","BGIIb";"31 - Psychosomatik","BGIb";0,"Leer"},2,0)</f>
        <v>Leer</v>
      </c>
      <c r="P376" s="253" t="str">
        <f t="shared" si="62"/>
        <v>Leer</v>
      </c>
      <c r="Q376" s="253">
        <f t="shared" si="63"/>
        <v>0</v>
      </c>
      <c r="R376" s="253">
        <f t="shared" si="64"/>
        <v>0</v>
      </c>
      <c r="S376" s="253">
        <f t="shared" si="65"/>
        <v>0</v>
      </c>
      <c r="T376" s="253">
        <f t="shared" si="66"/>
        <v>0</v>
      </c>
      <c r="U376" s="253">
        <f t="shared" si="67"/>
        <v>0</v>
      </c>
      <c r="V376" s="253">
        <f t="shared" si="68"/>
        <v>0</v>
      </c>
      <c r="W376" s="253">
        <f t="shared" si="69"/>
        <v>0</v>
      </c>
    </row>
    <row r="377" spans="2:23" x14ac:dyDescent="0.35">
      <c r="B377" s="58" t="str">
        <f t="shared" si="70"/>
        <v>!!!</v>
      </c>
      <c r="C377" s="226"/>
      <c r="D377" s="246"/>
      <c r="E377" s="248"/>
      <c r="F377" s="261"/>
      <c r="G377" s="172"/>
      <c r="H377" s="246"/>
      <c r="I377" s="28"/>
      <c r="J377" s="17"/>
      <c r="K377" s="253" t="str">
        <f t="shared" si="71"/>
        <v>Leer</v>
      </c>
      <c r="L377" s="253" t="str">
        <f t="shared" si="61"/>
        <v>Leer</v>
      </c>
      <c r="M377" s="253" t="str">
        <f t="shared" si="72"/>
        <v>Leer</v>
      </c>
      <c r="N377" s="253" t="str">
        <f>VLOOKUP(C377,{"29 - Psychiatrie (Erwachsene)","BGI";"30 - Kinder- und Jugendpsychiatrie","BGII";"31 - Psychosomatik","BGI";0,"Leer"},2,0)</f>
        <v>Leer</v>
      </c>
      <c r="O377" s="253" t="str">
        <f>VLOOKUP(C377,{"29 - Psychiatrie (Erwachsene)","BGIb";"30 - Kinder- und Jugendpsychiatrie","BGIIb";"31 - Psychosomatik","BGIb";0,"Leer"},2,0)</f>
        <v>Leer</v>
      </c>
      <c r="P377" s="253" t="str">
        <f t="shared" si="62"/>
        <v>Leer</v>
      </c>
      <c r="Q377" s="253">
        <f t="shared" si="63"/>
        <v>0</v>
      </c>
      <c r="R377" s="253">
        <f t="shared" si="64"/>
        <v>0</v>
      </c>
      <c r="S377" s="253">
        <f t="shared" si="65"/>
        <v>0</v>
      </c>
      <c r="T377" s="253">
        <f t="shared" si="66"/>
        <v>0</v>
      </c>
      <c r="U377" s="253">
        <f t="shared" si="67"/>
        <v>0</v>
      </c>
      <c r="V377" s="253">
        <f t="shared" si="68"/>
        <v>0</v>
      </c>
      <c r="W377" s="253">
        <f t="shared" si="69"/>
        <v>0</v>
      </c>
    </row>
    <row r="378" spans="2:23" x14ac:dyDescent="0.35">
      <c r="B378" s="58" t="str">
        <f t="shared" si="70"/>
        <v>!!!</v>
      </c>
      <c r="C378" s="226"/>
      <c r="D378" s="246"/>
      <c r="E378" s="248"/>
      <c r="F378" s="261"/>
      <c r="G378" s="172"/>
      <c r="H378" s="246"/>
      <c r="I378" s="28"/>
      <c r="J378" s="17"/>
      <c r="K378" s="253" t="str">
        <f t="shared" si="71"/>
        <v>Leer</v>
      </c>
      <c r="L378" s="253" t="str">
        <f t="shared" si="61"/>
        <v>Leer</v>
      </c>
      <c r="M378" s="253" t="str">
        <f t="shared" si="72"/>
        <v>Leer</v>
      </c>
      <c r="N378" s="253" t="str">
        <f>VLOOKUP(C378,{"29 - Psychiatrie (Erwachsene)","BGI";"30 - Kinder- und Jugendpsychiatrie","BGII";"31 - Psychosomatik","BGI";0,"Leer"},2,0)</f>
        <v>Leer</v>
      </c>
      <c r="O378" s="253" t="str">
        <f>VLOOKUP(C378,{"29 - Psychiatrie (Erwachsene)","BGIb";"30 - Kinder- und Jugendpsychiatrie","BGIIb";"31 - Psychosomatik","BGIb";0,"Leer"},2,0)</f>
        <v>Leer</v>
      </c>
      <c r="P378" s="253" t="str">
        <f t="shared" si="62"/>
        <v>Leer</v>
      </c>
      <c r="Q378" s="253">
        <f t="shared" si="63"/>
        <v>0</v>
      </c>
      <c r="R378" s="253">
        <f t="shared" si="64"/>
        <v>0</v>
      </c>
      <c r="S378" s="253">
        <f t="shared" si="65"/>
        <v>0</v>
      </c>
      <c r="T378" s="253">
        <f t="shared" si="66"/>
        <v>0</v>
      </c>
      <c r="U378" s="253">
        <f t="shared" si="67"/>
        <v>0</v>
      </c>
      <c r="V378" s="253">
        <f t="shared" si="68"/>
        <v>0</v>
      </c>
      <c r="W378" s="253">
        <f t="shared" si="69"/>
        <v>0</v>
      </c>
    </row>
    <row r="379" spans="2:23" x14ac:dyDescent="0.35">
      <c r="B379" s="58" t="str">
        <f t="shared" si="70"/>
        <v>!!!</v>
      </c>
      <c r="C379" s="226"/>
      <c r="D379" s="246"/>
      <c r="E379" s="248"/>
      <c r="F379" s="261"/>
      <c r="G379" s="172"/>
      <c r="H379" s="246"/>
      <c r="I379" s="28"/>
      <c r="J379" s="17"/>
      <c r="K379" s="253" t="str">
        <f t="shared" si="71"/>
        <v>Leer</v>
      </c>
      <c r="L379" s="253" t="str">
        <f t="shared" si="61"/>
        <v>Leer</v>
      </c>
      <c r="M379" s="253" t="str">
        <f t="shared" si="72"/>
        <v>Leer</v>
      </c>
      <c r="N379" s="253" t="str">
        <f>VLOOKUP(C379,{"29 - Psychiatrie (Erwachsene)","BGI";"30 - Kinder- und Jugendpsychiatrie","BGII";"31 - Psychosomatik","BGI";0,"Leer"},2,0)</f>
        <v>Leer</v>
      </c>
      <c r="O379" s="253" t="str">
        <f>VLOOKUP(C379,{"29 - Psychiatrie (Erwachsene)","BGIb";"30 - Kinder- und Jugendpsychiatrie","BGIIb";"31 - Psychosomatik","BGIb";0,"Leer"},2,0)</f>
        <v>Leer</v>
      </c>
      <c r="P379" s="253" t="str">
        <f t="shared" si="62"/>
        <v>Leer</v>
      </c>
      <c r="Q379" s="253">
        <f t="shared" si="63"/>
        <v>0</v>
      </c>
      <c r="R379" s="253">
        <f t="shared" si="64"/>
        <v>0</v>
      </c>
      <c r="S379" s="253">
        <f t="shared" si="65"/>
        <v>0</v>
      </c>
      <c r="T379" s="253">
        <f t="shared" si="66"/>
        <v>0</v>
      </c>
      <c r="U379" s="253">
        <f t="shared" si="67"/>
        <v>0</v>
      </c>
      <c r="V379" s="253">
        <f t="shared" si="68"/>
        <v>0</v>
      </c>
      <c r="W379" s="253">
        <f t="shared" si="69"/>
        <v>0</v>
      </c>
    </row>
    <row r="380" spans="2:23" x14ac:dyDescent="0.35">
      <c r="B380" s="58" t="str">
        <f t="shared" si="70"/>
        <v>!!!</v>
      </c>
      <c r="C380" s="226"/>
      <c r="D380" s="246"/>
      <c r="E380" s="248"/>
      <c r="F380" s="261"/>
      <c r="G380" s="172"/>
      <c r="H380" s="246"/>
      <c r="I380" s="28"/>
      <c r="J380" s="17"/>
      <c r="K380" s="253" t="str">
        <f t="shared" si="71"/>
        <v>Leer</v>
      </c>
      <c r="L380" s="253" t="str">
        <f t="shared" si="61"/>
        <v>Leer</v>
      </c>
      <c r="M380" s="253" t="str">
        <f t="shared" si="72"/>
        <v>Leer</v>
      </c>
      <c r="N380" s="253" t="str">
        <f>VLOOKUP(C380,{"29 - Psychiatrie (Erwachsene)","BGI";"30 - Kinder- und Jugendpsychiatrie","BGII";"31 - Psychosomatik","BGI";0,"Leer"},2,0)</f>
        <v>Leer</v>
      </c>
      <c r="O380" s="253" t="str">
        <f>VLOOKUP(C380,{"29 - Psychiatrie (Erwachsene)","BGIb";"30 - Kinder- und Jugendpsychiatrie","BGIIb";"31 - Psychosomatik","BGIb";0,"Leer"},2,0)</f>
        <v>Leer</v>
      </c>
      <c r="P380" s="253" t="str">
        <f t="shared" si="62"/>
        <v>Leer</v>
      </c>
      <c r="Q380" s="253">
        <f t="shared" si="63"/>
        <v>0</v>
      </c>
      <c r="R380" s="253">
        <f t="shared" si="64"/>
        <v>0</v>
      </c>
      <c r="S380" s="253">
        <f t="shared" si="65"/>
        <v>0</v>
      </c>
      <c r="T380" s="253">
        <f t="shared" si="66"/>
        <v>0</v>
      </c>
      <c r="U380" s="253">
        <f t="shared" si="67"/>
        <v>0</v>
      </c>
      <c r="V380" s="253">
        <f t="shared" si="68"/>
        <v>0</v>
      </c>
      <c r="W380" s="253">
        <f t="shared" si="69"/>
        <v>0</v>
      </c>
    </row>
    <row r="381" spans="2:23" x14ac:dyDescent="0.35">
      <c r="B381" s="58" t="str">
        <f t="shared" si="70"/>
        <v>!!!</v>
      </c>
      <c r="C381" s="226"/>
      <c r="D381" s="246"/>
      <c r="E381" s="248"/>
      <c r="F381" s="261"/>
      <c r="G381" s="172"/>
      <c r="H381" s="246"/>
      <c r="I381" s="28"/>
      <c r="J381" s="17"/>
      <c r="K381" s="253" t="str">
        <f t="shared" si="71"/>
        <v>Leer</v>
      </c>
      <c r="L381" s="253" t="str">
        <f t="shared" si="61"/>
        <v>Leer</v>
      </c>
      <c r="M381" s="253" t="str">
        <f t="shared" si="72"/>
        <v>Leer</v>
      </c>
      <c r="N381" s="253" t="str">
        <f>VLOOKUP(C381,{"29 - Psychiatrie (Erwachsene)","BGI";"30 - Kinder- und Jugendpsychiatrie","BGII";"31 - Psychosomatik","BGI";0,"Leer"},2,0)</f>
        <v>Leer</v>
      </c>
      <c r="O381" s="253" t="str">
        <f>VLOOKUP(C381,{"29 - Psychiatrie (Erwachsene)","BGIb";"30 - Kinder- und Jugendpsychiatrie","BGIIb";"31 - Psychosomatik","BGIb";0,"Leer"},2,0)</f>
        <v>Leer</v>
      </c>
      <c r="P381" s="253" t="str">
        <f t="shared" si="62"/>
        <v>Leer</v>
      </c>
      <c r="Q381" s="253">
        <f t="shared" si="63"/>
        <v>0</v>
      </c>
      <c r="R381" s="253">
        <f t="shared" si="64"/>
        <v>0</v>
      </c>
      <c r="S381" s="253">
        <f t="shared" si="65"/>
        <v>0</v>
      </c>
      <c r="T381" s="253">
        <f t="shared" si="66"/>
        <v>0</v>
      </c>
      <c r="U381" s="253">
        <f t="shared" si="67"/>
        <v>0</v>
      </c>
      <c r="V381" s="253">
        <f t="shared" si="68"/>
        <v>0</v>
      </c>
      <c r="W381" s="253">
        <f t="shared" si="69"/>
        <v>0</v>
      </c>
    </row>
    <row r="382" spans="2:23" x14ac:dyDescent="0.35">
      <c r="B382" s="58" t="str">
        <f t="shared" si="70"/>
        <v>!!!</v>
      </c>
      <c r="C382" s="226"/>
      <c r="D382" s="246"/>
      <c r="E382" s="248"/>
      <c r="F382" s="261"/>
      <c r="G382" s="172"/>
      <c r="H382" s="246"/>
      <c r="I382" s="28"/>
      <c r="J382" s="17"/>
      <c r="K382" s="253" t="str">
        <f t="shared" si="71"/>
        <v>Leer</v>
      </c>
      <c r="L382" s="253" t="str">
        <f t="shared" si="61"/>
        <v>Leer</v>
      </c>
      <c r="M382" s="253" t="str">
        <f t="shared" si="72"/>
        <v>Leer</v>
      </c>
      <c r="N382" s="253" t="str">
        <f>VLOOKUP(C382,{"29 - Psychiatrie (Erwachsene)","BGI";"30 - Kinder- und Jugendpsychiatrie","BGII";"31 - Psychosomatik","BGI";0,"Leer"},2,0)</f>
        <v>Leer</v>
      </c>
      <c r="O382" s="253" t="str">
        <f>VLOOKUP(C382,{"29 - Psychiatrie (Erwachsene)","BGIb";"30 - Kinder- und Jugendpsychiatrie","BGIIb";"31 - Psychosomatik","BGIb";0,"Leer"},2,0)</f>
        <v>Leer</v>
      </c>
      <c r="P382" s="253" t="str">
        <f t="shared" si="62"/>
        <v>Leer</v>
      </c>
      <c r="Q382" s="253">
        <f t="shared" si="63"/>
        <v>0</v>
      </c>
      <c r="R382" s="253">
        <f t="shared" si="64"/>
        <v>0</v>
      </c>
      <c r="S382" s="253">
        <f t="shared" si="65"/>
        <v>0</v>
      </c>
      <c r="T382" s="253">
        <f t="shared" si="66"/>
        <v>0</v>
      </c>
      <c r="U382" s="253">
        <f t="shared" si="67"/>
        <v>0</v>
      </c>
      <c r="V382" s="253">
        <f t="shared" si="68"/>
        <v>0</v>
      </c>
      <c r="W382" s="253">
        <f t="shared" si="69"/>
        <v>0</v>
      </c>
    </row>
    <row r="383" spans="2:23" x14ac:dyDescent="0.35">
      <c r="B383" s="58" t="str">
        <f t="shared" si="70"/>
        <v>!!!</v>
      </c>
      <c r="C383" s="226"/>
      <c r="D383" s="246"/>
      <c r="E383" s="248"/>
      <c r="F383" s="261"/>
      <c r="G383" s="172"/>
      <c r="H383" s="246"/>
      <c r="I383" s="28"/>
      <c r="J383" s="17"/>
      <c r="K383" s="253" t="str">
        <f t="shared" si="71"/>
        <v>Leer</v>
      </c>
      <c r="L383" s="253" t="str">
        <f t="shared" si="61"/>
        <v>Leer</v>
      </c>
      <c r="M383" s="253" t="str">
        <f t="shared" si="72"/>
        <v>Leer</v>
      </c>
      <c r="N383" s="253" t="str">
        <f>VLOOKUP(C383,{"29 - Psychiatrie (Erwachsene)","BGI";"30 - Kinder- und Jugendpsychiatrie","BGII";"31 - Psychosomatik","BGI";0,"Leer"},2,0)</f>
        <v>Leer</v>
      </c>
      <c r="O383" s="253" t="str">
        <f>VLOOKUP(C383,{"29 - Psychiatrie (Erwachsene)","BGIb";"30 - Kinder- und Jugendpsychiatrie","BGIIb";"31 - Psychosomatik","BGIb";0,"Leer"},2,0)</f>
        <v>Leer</v>
      </c>
      <c r="P383" s="253" t="str">
        <f t="shared" si="62"/>
        <v>Leer</v>
      </c>
      <c r="Q383" s="253">
        <f t="shared" si="63"/>
        <v>0</v>
      </c>
      <c r="R383" s="253">
        <f t="shared" si="64"/>
        <v>0</v>
      </c>
      <c r="S383" s="253">
        <f t="shared" si="65"/>
        <v>0</v>
      </c>
      <c r="T383" s="253">
        <f t="shared" si="66"/>
        <v>0</v>
      </c>
      <c r="U383" s="253">
        <f t="shared" si="67"/>
        <v>0</v>
      </c>
      <c r="V383" s="253">
        <f t="shared" si="68"/>
        <v>0</v>
      </c>
      <c r="W383" s="253">
        <f t="shared" si="69"/>
        <v>0</v>
      </c>
    </row>
    <row r="384" spans="2:23" x14ac:dyDescent="0.35">
      <c r="B384" s="58" t="str">
        <f t="shared" si="70"/>
        <v>!!!</v>
      </c>
      <c r="C384" s="226"/>
      <c r="D384" s="246"/>
      <c r="E384" s="248"/>
      <c r="F384" s="261"/>
      <c r="G384" s="172"/>
      <c r="H384" s="246"/>
      <c r="I384" s="28"/>
      <c r="J384" s="17"/>
      <c r="K384" s="253" t="str">
        <f t="shared" si="71"/>
        <v>Leer</v>
      </c>
      <c r="L384" s="253" t="str">
        <f t="shared" si="61"/>
        <v>Leer</v>
      </c>
      <c r="M384" s="253" t="str">
        <f t="shared" si="72"/>
        <v>Leer</v>
      </c>
      <c r="N384" s="253" t="str">
        <f>VLOOKUP(C384,{"29 - Psychiatrie (Erwachsene)","BGI";"30 - Kinder- und Jugendpsychiatrie","BGII";"31 - Psychosomatik","BGI";0,"Leer"},2,0)</f>
        <v>Leer</v>
      </c>
      <c r="O384" s="253" t="str">
        <f>VLOOKUP(C384,{"29 - Psychiatrie (Erwachsene)","BGIb";"30 - Kinder- und Jugendpsychiatrie","BGIIb";"31 - Psychosomatik","BGIb";0,"Leer"},2,0)</f>
        <v>Leer</v>
      </c>
      <c r="P384" s="253" t="str">
        <f t="shared" si="62"/>
        <v>Leer</v>
      </c>
      <c r="Q384" s="253">
        <f t="shared" si="63"/>
        <v>0</v>
      </c>
      <c r="R384" s="253">
        <f t="shared" si="64"/>
        <v>0</v>
      </c>
      <c r="S384" s="253">
        <f t="shared" si="65"/>
        <v>0</v>
      </c>
      <c r="T384" s="253">
        <f t="shared" si="66"/>
        <v>0</v>
      </c>
      <c r="U384" s="253">
        <f t="shared" si="67"/>
        <v>0</v>
      </c>
      <c r="V384" s="253">
        <f t="shared" si="68"/>
        <v>0</v>
      </c>
      <c r="W384" s="253">
        <f t="shared" si="69"/>
        <v>0</v>
      </c>
    </row>
    <row r="385" spans="2:23" x14ac:dyDescent="0.35">
      <c r="B385" s="58" t="str">
        <f t="shared" si="70"/>
        <v>!!!</v>
      </c>
      <c r="C385" s="226"/>
      <c r="D385" s="246"/>
      <c r="E385" s="248"/>
      <c r="F385" s="261"/>
      <c r="G385" s="172"/>
      <c r="H385" s="246"/>
      <c r="I385" s="28"/>
      <c r="J385" s="17"/>
      <c r="K385" s="253" t="str">
        <f t="shared" si="71"/>
        <v>Leer</v>
      </c>
      <c r="L385" s="253" t="str">
        <f t="shared" si="61"/>
        <v>Leer</v>
      </c>
      <c r="M385" s="253" t="str">
        <f t="shared" si="72"/>
        <v>Leer</v>
      </c>
      <c r="N385" s="253" t="str">
        <f>VLOOKUP(C385,{"29 - Psychiatrie (Erwachsene)","BGI";"30 - Kinder- und Jugendpsychiatrie","BGII";"31 - Psychosomatik","BGI";0,"Leer"},2,0)</f>
        <v>Leer</v>
      </c>
      <c r="O385" s="253" t="str">
        <f>VLOOKUP(C385,{"29 - Psychiatrie (Erwachsene)","BGIb";"30 - Kinder- und Jugendpsychiatrie","BGIIb";"31 - Psychosomatik","BGIb";0,"Leer"},2,0)</f>
        <v>Leer</v>
      </c>
      <c r="P385" s="253" t="str">
        <f t="shared" si="62"/>
        <v>Leer</v>
      </c>
      <c r="Q385" s="253">
        <f t="shared" si="63"/>
        <v>0</v>
      </c>
      <c r="R385" s="253">
        <f t="shared" si="64"/>
        <v>0</v>
      </c>
      <c r="S385" s="253">
        <f t="shared" si="65"/>
        <v>0</v>
      </c>
      <c r="T385" s="253">
        <f t="shared" si="66"/>
        <v>0</v>
      </c>
      <c r="U385" s="253">
        <f t="shared" si="67"/>
        <v>0</v>
      </c>
      <c r="V385" s="253">
        <f t="shared" si="68"/>
        <v>0</v>
      </c>
      <c r="W385" s="253">
        <f t="shared" si="69"/>
        <v>0</v>
      </c>
    </row>
    <row r="386" spans="2:23" x14ac:dyDescent="0.35">
      <c r="B386" s="58" t="str">
        <f t="shared" si="70"/>
        <v>!!!</v>
      </c>
      <c r="C386" s="226"/>
      <c r="D386" s="246"/>
      <c r="E386" s="248"/>
      <c r="F386" s="261"/>
      <c r="G386" s="172"/>
      <c r="H386" s="246"/>
      <c r="I386" s="28"/>
      <c r="J386" s="17"/>
      <c r="K386" s="253" t="str">
        <f t="shared" si="71"/>
        <v>Leer</v>
      </c>
      <c r="L386" s="253" t="str">
        <f t="shared" si="61"/>
        <v>Leer</v>
      </c>
      <c r="M386" s="253" t="str">
        <f t="shared" si="72"/>
        <v>Leer</v>
      </c>
      <c r="N386" s="253" t="str">
        <f>VLOOKUP(C386,{"29 - Psychiatrie (Erwachsene)","BGI";"30 - Kinder- und Jugendpsychiatrie","BGII";"31 - Psychosomatik","BGI";0,"Leer"},2,0)</f>
        <v>Leer</v>
      </c>
      <c r="O386" s="253" t="str">
        <f>VLOOKUP(C386,{"29 - Psychiatrie (Erwachsene)","BGIb";"30 - Kinder- und Jugendpsychiatrie","BGIIb";"31 - Psychosomatik","BGIb";0,"Leer"},2,0)</f>
        <v>Leer</v>
      </c>
      <c r="P386" s="253" t="str">
        <f t="shared" si="62"/>
        <v>Leer</v>
      </c>
      <c r="Q386" s="253">
        <f t="shared" si="63"/>
        <v>0</v>
      </c>
      <c r="R386" s="253">
        <f t="shared" si="64"/>
        <v>0</v>
      </c>
      <c r="S386" s="253">
        <f t="shared" si="65"/>
        <v>0</v>
      </c>
      <c r="T386" s="253">
        <f t="shared" si="66"/>
        <v>0</v>
      </c>
      <c r="U386" s="253">
        <f t="shared" si="67"/>
        <v>0</v>
      </c>
      <c r="V386" s="253">
        <f t="shared" si="68"/>
        <v>0</v>
      </c>
      <c r="W386" s="253">
        <f t="shared" si="69"/>
        <v>0</v>
      </c>
    </row>
    <row r="387" spans="2:23" x14ac:dyDescent="0.35">
      <c r="B387" s="58" t="str">
        <f t="shared" si="70"/>
        <v>!!!</v>
      </c>
      <c r="C387" s="226"/>
      <c r="D387" s="246"/>
      <c r="E387" s="248"/>
      <c r="F387" s="261"/>
      <c r="G387" s="172"/>
      <c r="H387" s="246"/>
      <c r="I387" s="28"/>
      <c r="J387" s="17"/>
      <c r="K387" s="253" t="str">
        <f t="shared" si="71"/>
        <v>Leer</v>
      </c>
      <c r="L387" s="253" t="str">
        <f t="shared" si="61"/>
        <v>Leer</v>
      </c>
      <c r="M387" s="253" t="str">
        <f t="shared" si="72"/>
        <v>Leer</v>
      </c>
      <c r="N387" s="253" t="str">
        <f>VLOOKUP(C387,{"29 - Psychiatrie (Erwachsene)","BGI";"30 - Kinder- und Jugendpsychiatrie","BGII";"31 - Psychosomatik","BGI";0,"Leer"},2,0)</f>
        <v>Leer</v>
      </c>
      <c r="O387" s="253" t="str">
        <f>VLOOKUP(C387,{"29 - Psychiatrie (Erwachsene)","BGIb";"30 - Kinder- und Jugendpsychiatrie","BGIIb";"31 - Psychosomatik","BGIb";0,"Leer"},2,0)</f>
        <v>Leer</v>
      </c>
      <c r="P387" s="253" t="str">
        <f t="shared" si="62"/>
        <v>Leer</v>
      </c>
      <c r="Q387" s="253">
        <f t="shared" si="63"/>
        <v>0</v>
      </c>
      <c r="R387" s="253">
        <f t="shared" si="64"/>
        <v>0</v>
      </c>
      <c r="S387" s="253">
        <f t="shared" si="65"/>
        <v>0</v>
      </c>
      <c r="T387" s="253">
        <f t="shared" si="66"/>
        <v>0</v>
      </c>
      <c r="U387" s="253">
        <f t="shared" si="67"/>
        <v>0</v>
      </c>
      <c r="V387" s="253">
        <f t="shared" si="68"/>
        <v>0</v>
      </c>
      <c r="W387" s="253">
        <f t="shared" si="69"/>
        <v>0</v>
      </c>
    </row>
    <row r="388" spans="2:23" x14ac:dyDescent="0.35">
      <c r="B388" s="58" t="str">
        <f t="shared" si="70"/>
        <v>!!!</v>
      </c>
      <c r="C388" s="226"/>
      <c r="D388" s="246"/>
      <c r="E388" s="248"/>
      <c r="F388" s="261"/>
      <c r="G388" s="172"/>
      <c r="H388" s="246"/>
      <c r="I388" s="28"/>
      <c r="J388" s="17"/>
      <c r="K388" s="253" t="str">
        <f t="shared" si="71"/>
        <v>Leer</v>
      </c>
      <c r="L388" s="253" t="str">
        <f t="shared" si="61"/>
        <v>Leer</v>
      </c>
      <c r="M388" s="253" t="str">
        <f t="shared" si="72"/>
        <v>Leer</v>
      </c>
      <c r="N388" s="253" t="str">
        <f>VLOOKUP(C388,{"29 - Psychiatrie (Erwachsene)","BGI";"30 - Kinder- und Jugendpsychiatrie","BGII";"31 - Psychosomatik","BGI";0,"Leer"},2,0)</f>
        <v>Leer</v>
      </c>
      <c r="O388" s="253" t="str">
        <f>VLOOKUP(C388,{"29 - Psychiatrie (Erwachsene)","BGIb";"30 - Kinder- und Jugendpsychiatrie","BGIIb";"31 - Psychosomatik","BGIb";0,"Leer"},2,0)</f>
        <v>Leer</v>
      </c>
      <c r="P388" s="253" t="str">
        <f t="shared" si="62"/>
        <v>Leer</v>
      </c>
      <c r="Q388" s="253">
        <f t="shared" si="63"/>
        <v>0</v>
      </c>
      <c r="R388" s="253">
        <f t="shared" si="64"/>
        <v>0</v>
      </c>
      <c r="S388" s="253">
        <f t="shared" si="65"/>
        <v>0</v>
      </c>
      <c r="T388" s="253">
        <f t="shared" si="66"/>
        <v>0</v>
      </c>
      <c r="U388" s="253">
        <f t="shared" si="67"/>
        <v>0</v>
      </c>
      <c r="V388" s="253">
        <f t="shared" si="68"/>
        <v>0</v>
      </c>
      <c r="W388" s="253">
        <f t="shared" si="69"/>
        <v>0</v>
      </c>
    </row>
    <row r="389" spans="2:23" x14ac:dyDescent="0.35">
      <c r="B389" s="58" t="str">
        <f t="shared" si="70"/>
        <v>!!!</v>
      </c>
      <c r="C389" s="226"/>
      <c r="D389" s="246"/>
      <c r="E389" s="248"/>
      <c r="F389" s="261"/>
      <c r="G389" s="172"/>
      <c r="H389" s="246"/>
      <c r="I389" s="28"/>
      <c r="J389" s="17"/>
      <c r="K389" s="253" t="str">
        <f t="shared" si="71"/>
        <v>Leer</v>
      </c>
      <c r="L389" s="253" t="str">
        <f t="shared" si="61"/>
        <v>Leer</v>
      </c>
      <c r="M389" s="253" t="str">
        <f t="shared" si="72"/>
        <v>Leer</v>
      </c>
      <c r="N389" s="253" t="str">
        <f>VLOOKUP(C389,{"29 - Psychiatrie (Erwachsene)","BGI";"30 - Kinder- und Jugendpsychiatrie","BGII";"31 - Psychosomatik","BGI";0,"Leer"},2,0)</f>
        <v>Leer</v>
      </c>
      <c r="O389" s="253" t="str">
        <f>VLOOKUP(C389,{"29 - Psychiatrie (Erwachsene)","BGIb";"30 - Kinder- und Jugendpsychiatrie","BGIIb";"31 - Psychosomatik","BGIb";0,"Leer"},2,0)</f>
        <v>Leer</v>
      </c>
      <c r="P389" s="253" t="str">
        <f t="shared" si="62"/>
        <v>Leer</v>
      </c>
      <c r="Q389" s="253">
        <f t="shared" si="63"/>
        <v>0</v>
      </c>
      <c r="R389" s="253">
        <f t="shared" si="64"/>
        <v>0</v>
      </c>
      <c r="S389" s="253">
        <f t="shared" si="65"/>
        <v>0</v>
      </c>
      <c r="T389" s="253">
        <f t="shared" si="66"/>
        <v>0</v>
      </c>
      <c r="U389" s="253">
        <f t="shared" si="67"/>
        <v>0</v>
      </c>
      <c r="V389" s="253">
        <f t="shared" si="68"/>
        <v>0</v>
      </c>
      <c r="W389" s="253">
        <f t="shared" si="69"/>
        <v>0</v>
      </c>
    </row>
    <row r="390" spans="2:23" x14ac:dyDescent="0.35">
      <c r="B390" s="58" t="str">
        <f t="shared" si="70"/>
        <v>!!!</v>
      </c>
      <c r="C390" s="226"/>
      <c r="D390" s="246"/>
      <c r="E390" s="248"/>
      <c r="F390" s="261"/>
      <c r="G390" s="172"/>
      <c r="H390" s="246"/>
      <c r="I390" s="28"/>
      <c r="J390" s="17"/>
      <c r="K390" s="253" t="str">
        <f t="shared" si="71"/>
        <v>Leer</v>
      </c>
      <c r="L390" s="253" t="str">
        <f t="shared" si="61"/>
        <v>Leer</v>
      </c>
      <c r="M390" s="253" t="str">
        <f t="shared" si="72"/>
        <v>Leer</v>
      </c>
      <c r="N390" s="253" t="str">
        <f>VLOOKUP(C390,{"29 - Psychiatrie (Erwachsene)","BGI";"30 - Kinder- und Jugendpsychiatrie","BGII";"31 - Psychosomatik","BGI";0,"Leer"},2,0)</f>
        <v>Leer</v>
      </c>
      <c r="O390" s="253" t="str">
        <f>VLOOKUP(C390,{"29 - Psychiatrie (Erwachsene)","BGIb";"30 - Kinder- und Jugendpsychiatrie","BGIIb";"31 - Psychosomatik","BGIb";0,"Leer"},2,0)</f>
        <v>Leer</v>
      </c>
      <c r="P390" s="253" t="str">
        <f t="shared" si="62"/>
        <v>Leer</v>
      </c>
      <c r="Q390" s="253">
        <f t="shared" si="63"/>
        <v>0</v>
      </c>
      <c r="R390" s="253">
        <f t="shared" si="64"/>
        <v>0</v>
      </c>
      <c r="S390" s="253">
        <f t="shared" si="65"/>
        <v>0</v>
      </c>
      <c r="T390" s="253">
        <f t="shared" si="66"/>
        <v>0</v>
      </c>
      <c r="U390" s="253">
        <f t="shared" si="67"/>
        <v>0</v>
      </c>
      <c r="V390" s="253">
        <f t="shared" si="68"/>
        <v>0</v>
      </c>
      <c r="W390" s="253">
        <f t="shared" si="69"/>
        <v>0</v>
      </c>
    </row>
    <row r="391" spans="2:23" x14ac:dyDescent="0.35">
      <c r="B391" s="58" t="str">
        <f t="shared" si="70"/>
        <v>!!!</v>
      </c>
      <c r="C391" s="226"/>
      <c r="D391" s="246"/>
      <c r="E391" s="248"/>
      <c r="F391" s="261"/>
      <c r="G391" s="172"/>
      <c r="H391" s="246"/>
      <c r="I391" s="28"/>
      <c r="J391" s="17"/>
      <c r="K391" s="253" t="str">
        <f t="shared" si="71"/>
        <v>Leer</v>
      </c>
      <c r="L391" s="253" t="str">
        <f t="shared" si="61"/>
        <v>Leer</v>
      </c>
      <c r="M391" s="253" t="str">
        <f t="shared" si="72"/>
        <v>Leer</v>
      </c>
      <c r="N391" s="253" t="str">
        <f>VLOOKUP(C391,{"29 - Psychiatrie (Erwachsene)","BGI";"30 - Kinder- und Jugendpsychiatrie","BGII";"31 - Psychosomatik","BGI";0,"Leer"},2,0)</f>
        <v>Leer</v>
      </c>
      <c r="O391" s="253" t="str">
        <f>VLOOKUP(C391,{"29 - Psychiatrie (Erwachsene)","BGIb";"30 - Kinder- und Jugendpsychiatrie","BGIIb";"31 - Psychosomatik","BGIb";0,"Leer"},2,0)</f>
        <v>Leer</v>
      </c>
      <c r="P391" s="253" t="str">
        <f t="shared" si="62"/>
        <v>Leer</v>
      </c>
      <c r="Q391" s="253">
        <f t="shared" si="63"/>
        <v>0</v>
      </c>
      <c r="R391" s="253">
        <f t="shared" si="64"/>
        <v>0</v>
      </c>
      <c r="S391" s="253">
        <f t="shared" si="65"/>
        <v>0</v>
      </c>
      <c r="T391" s="253">
        <f t="shared" si="66"/>
        <v>0</v>
      </c>
      <c r="U391" s="253">
        <f t="shared" si="67"/>
        <v>0</v>
      </c>
      <c r="V391" s="253">
        <f t="shared" si="68"/>
        <v>0</v>
      </c>
      <c r="W391" s="253">
        <f t="shared" si="69"/>
        <v>0</v>
      </c>
    </row>
    <row r="392" spans="2:23" x14ac:dyDescent="0.35">
      <c r="B392" s="58" t="str">
        <f t="shared" si="70"/>
        <v>!!!</v>
      </c>
      <c r="C392" s="226"/>
      <c r="D392" s="246"/>
      <c r="E392" s="248"/>
      <c r="F392" s="261"/>
      <c r="G392" s="172"/>
      <c r="H392" s="246"/>
      <c r="I392" s="28"/>
      <c r="J392" s="17"/>
      <c r="K392" s="253" t="str">
        <f t="shared" si="71"/>
        <v>Leer</v>
      </c>
      <c r="L392" s="253" t="str">
        <f t="shared" si="61"/>
        <v>Leer</v>
      </c>
      <c r="M392" s="253" t="str">
        <f t="shared" si="72"/>
        <v>Leer</v>
      </c>
      <c r="N392" s="253" t="str">
        <f>VLOOKUP(C392,{"29 - Psychiatrie (Erwachsene)","BGI";"30 - Kinder- und Jugendpsychiatrie","BGII";"31 - Psychosomatik","BGI";0,"Leer"},2,0)</f>
        <v>Leer</v>
      </c>
      <c r="O392" s="253" t="str">
        <f>VLOOKUP(C392,{"29 - Psychiatrie (Erwachsene)","BGIb";"30 - Kinder- und Jugendpsychiatrie","BGIIb";"31 - Psychosomatik","BGIb";0,"Leer"},2,0)</f>
        <v>Leer</v>
      </c>
      <c r="P392" s="253" t="str">
        <f t="shared" si="62"/>
        <v>Leer</v>
      </c>
      <c r="Q392" s="253">
        <f t="shared" si="63"/>
        <v>0</v>
      </c>
      <c r="R392" s="253">
        <f t="shared" si="64"/>
        <v>0</v>
      </c>
      <c r="S392" s="253">
        <f t="shared" si="65"/>
        <v>0</v>
      </c>
      <c r="T392" s="253">
        <f t="shared" si="66"/>
        <v>0</v>
      </c>
      <c r="U392" s="253">
        <f t="shared" si="67"/>
        <v>0</v>
      </c>
      <c r="V392" s="253">
        <f t="shared" si="68"/>
        <v>0</v>
      </c>
      <c r="W392" s="253">
        <f t="shared" si="69"/>
        <v>0</v>
      </c>
    </row>
    <row r="393" spans="2:23" x14ac:dyDescent="0.35">
      <c r="B393" s="58" t="str">
        <f t="shared" si="70"/>
        <v>!!!</v>
      </c>
      <c r="C393" s="226"/>
      <c r="D393" s="246"/>
      <c r="E393" s="248"/>
      <c r="F393" s="261"/>
      <c r="G393" s="172"/>
      <c r="H393" s="246"/>
      <c r="I393" s="28"/>
      <c r="J393" s="17"/>
      <c r="K393" s="253" t="str">
        <f t="shared" si="71"/>
        <v>Leer</v>
      </c>
      <c r="L393" s="253" t="str">
        <f t="shared" si="61"/>
        <v>Leer</v>
      </c>
      <c r="M393" s="253" t="str">
        <f t="shared" si="72"/>
        <v>Leer</v>
      </c>
      <c r="N393" s="253" t="str">
        <f>VLOOKUP(C393,{"29 - Psychiatrie (Erwachsene)","BGI";"30 - Kinder- und Jugendpsychiatrie","BGII";"31 - Psychosomatik","BGI";0,"Leer"},2,0)</f>
        <v>Leer</v>
      </c>
      <c r="O393" s="253" t="str">
        <f>VLOOKUP(C393,{"29 - Psychiatrie (Erwachsene)","BGIb";"30 - Kinder- und Jugendpsychiatrie","BGIIb";"31 - Psychosomatik","BGIb";0,"Leer"},2,0)</f>
        <v>Leer</v>
      </c>
      <c r="P393" s="253" t="str">
        <f t="shared" si="62"/>
        <v>Leer</v>
      </c>
      <c r="Q393" s="253">
        <f t="shared" si="63"/>
        <v>0</v>
      </c>
      <c r="R393" s="253">
        <f t="shared" si="64"/>
        <v>0</v>
      </c>
      <c r="S393" s="253">
        <f t="shared" si="65"/>
        <v>0</v>
      </c>
      <c r="T393" s="253">
        <f t="shared" si="66"/>
        <v>0</v>
      </c>
      <c r="U393" s="253">
        <f t="shared" si="67"/>
        <v>0</v>
      </c>
      <c r="V393" s="253">
        <f t="shared" si="68"/>
        <v>0</v>
      </c>
      <c r="W393" s="253">
        <f t="shared" si="69"/>
        <v>0</v>
      </c>
    </row>
    <row r="394" spans="2:23" x14ac:dyDescent="0.35">
      <c r="B394" s="58" t="str">
        <f t="shared" si="70"/>
        <v>!!!</v>
      </c>
      <c r="C394" s="226"/>
      <c r="D394" s="246"/>
      <c r="E394" s="248"/>
      <c r="F394" s="261"/>
      <c r="G394" s="172"/>
      <c r="H394" s="246"/>
      <c r="I394" s="28"/>
      <c r="J394" s="17"/>
      <c r="K394" s="253" t="str">
        <f t="shared" si="71"/>
        <v>Leer</v>
      </c>
      <c r="L394" s="253" t="str">
        <f t="shared" si="61"/>
        <v>Leer</v>
      </c>
      <c r="M394" s="253" t="str">
        <f t="shared" si="72"/>
        <v>Leer</v>
      </c>
      <c r="N394" s="253" t="str">
        <f>VLOOKUP(C394,{"29 - Psychiatrie (Erwachsene)","BGI";"30 - Kinder- und Jugendpsychiatrie","BGII";"31 - Psychosomatik","BGI";0,"Leer"},2,0)</f>
        <v>Leer</v>
      </c>
      <c r="O394" s="253" t="str">
        <f>VLOOKUP(C394,{"29 - Psychiatrie (Erwachsene)","BGIb";"30 - Kinder- und Jugendpsychiatrie","BGIIb";"31 - Psychosomatik","BGIb";0,"Leer"},2,0)</f>
        <v>Leer</v>
      </c>
      <c r="P394" s="253" t="str">
        <f t="shared" si="62"/>
        <v>Leer</v>
      </c>
      <c r="Q394" s="253">
        <f t="shared" si="63"/>
        <v>0</v>
      </c>
      <c r="R394" s="253">
        <f t="shared" si="64"/>
        <v>0</v>
      </c>
      <c r="S394" s="253">
        <f t="shared" si="65"/>
        <v>0</v>
      </c>
      <c r="T394" s="253">
        <f t="shared" si="66"/>
        <v>0</v>
      </c>
      <c r="U394" s="253">
        <f t="shared" si="67"/>
        <v>0</v>
      </c>
      <c r="V394" s="253">
        <f t="shared" si="68"/>
        <v>0</v>
      </c>
      <c r="W394" s="253">
        <f t="shared" si="69"/>
        <v>0</v>
      </c>
    </row>
    <row r="395" spans="2:23" x14ac:dyDescent="0.35">
      <c r="B395" s="58" t="str">
        <f t="shared" si="70"/>
        <v>!!!</v>
      </c>
      <c r="C395" s="226"/>
      <c r="D395" s="246"/>
      <c r="E395" s="248"/>
      <c r="F395" s="261"/>
      <c r="G395" s="172"/>
      <c r="H395" s="246"/>
      <c r="I395" s="28"/>
      <c r="J395" s="17"/>
      <c r="K395" s="253" t="str">
        <f t="shared" si="71"/>
        <v>Leer</v>
      </c>
      <c r="L395" s="253" t="str">
        <f t="shared" si="61"/>
        <v>Leer</v>
      </c>
      <c r="M395" s="253" t="str">
        <f t="shared" si="72"/>
        <v>Leer</v>
      </c>
      <c r="N395" s="253" t="str">
        <f>VLOOKUP(C395,{"29 - Psychiatrie (Erwachsene)","BGI";"30 - Kinder- und Jugendpsychiatrie","BGII";"31 - Psychosomatik","BGI";0,"Leer"},2,0)</f>
        <v>Leer</v>
      </c>
      <c r="O395" s="253" t="str">
        <f>VLOOKUP(C395,{"29 - Psychiatrie (Erwachsene)","BGIb";"30 - Kinder- und Jugendpsychiatrie","BGIIb";"31 - Psychosomatik","BGIb";0,"Leer"},2,0)</f>
        <v>Leer</v>
      </c>
      <c r="P395" s="253" t="str">
        <f t="shared" si="62"/>
        <v>Leer</v>
      </c>
      <c r="Q395" s="253">
        <f t="shared" si="63"/>
        <v>0</v>
      </c>
      <c r="R395" s="253">
        <f t="shared" si="64"/>
        <v>0</v>
      </c>
      <c r="S395" s="253">
        <f t="shared" si="65"/>
        <v>0</v>
      </c>
      <c r="T395" s="253">
        <f t="shared" si="66"/>
        <v>0</v>
      </c>
      <c r="U395" s="253">
        <f t="shared" si="67"/>
        <v>0</v>
      </c>
      <c r="V395" s="253">
        <f t="shared" si="68"/>
        <v>0</v>
      </c>
      <c r="W395" s="253">
        <f t="shared" si="69"/>
        <v>0</v>
      </c>
    </row>
    <row r="396" spans="2:23" x14ac:dyDescent="0.35">
      <c r="B396" s="58" t="str">
        <f t="shared" si="70"/>
        <v>!!!</v>
      </c>
      <c r="C396" s="226"/>
      <c r="D396" s="246"/>
      <c r="E396" s="248"/>
      <c r="F396" s="261"/>
      <c r="G396" s="172"/>
      <c r="H396" s="246"/>
      <c r="I396" s="28"/>
      <c r="J396" s="17"/>
      <c r="K396" s="253" t="str">
        <f t="shared" si="71"/>
        <v>Leer</v>
      </c>
      <c r="L396" s="253" t="str">
        <f t="shared" si="61"/>
        <v>Leer</v>
      </c>
      <c r="M396" s="253" t="str">
        <f t="shared" si="72"/>
        <v>Leer</v>
      </c>
      <c r="N396" s="253" t="str">
        <f>VLOOKUP(C396,{"29 - Psychiatrie (Erwachsene)","BGI";"30 - Kinder- und Jugendpsychiatrie","BGII";"31 - Psychosomatik","BGI";0,"Leer"},2,0)</f>
        <v>Leer</v>
      </c>
      <c r="O396" s="253" t="str">
        <f>VLOOKUP(C396,{"29 - Psychiatrie (Erwachsene)","BGIb";"30 - Kinder- und Jugendpsychiatrie","BGIIb";"31 - Psychosomatik","BGIb";0,"Leer"},2,0)</f>
        <v>Leer</v>
      </c>
      <c r="P396" s="253" t="str">
        <f t="shared" si="62"/>
        <v>Leer</v>
      </c>
      <c r="Q396" s="253">
        <f t="shared" si="63"/>
        <v>0</v>
      </c>
      <c r="R396" s="253">
        <f t="shared" si="64"/>
        <v>0</v>
      </c>
      <c r="S396" s="253">
        <f t="shared" si="65"/>
        <v>0</v>
      </c>
      <c r="T396" s="253">
        <f t="shared" si="66"/>
        <v>0</v>
      </c>
      <c r="U396" s="253">
        <f t="shared" si="67"/>
        <v>0</v>
      </c>
      <c r="V396" s="253">
        <f t="shared" si="68"/>
        <v>0</v>
      </c>
      <c r="W396" s="253">
        <f t="shared" si="69"/>
        <v>0</v>
      </c>
    </row>
    <row r="397" spans="2:23" x14ac:dyDescent="0.35">
      <c r="B397" s="58" t="str">
        <f t="shared" si="70"/>
        <v>!!!</v>
      </c>
      <c r="C397" s="226"/>
      <c r="D397" s="246"/>
      <c r="E397" s="248"/>
      <c r="F397" s="261"/>
      <c r="G397" s="172"/>
      <c r="H397" s="246"/>
      <c r="I397" s="28"/>
      <c r="J397" s="17"/>
      <c r="K397" s="253" t="str">
        <f t="shared" si="71"/>
        <v>Leer</v>
      </c>
      <c r="L397" s="253" t="str">
        <f t="shared" si="61"/>
        <v>Leer</v>
      </c>
      <c r="M397" s="253" t="str">
        <f t="shared" si="72"/>
        <v>Leer</v>
      </c>
      <c r="N397" s="253" t="str">
        <f>VLOOKUP(C397,{"29 - Psychiatrie (Erwachsene)","BGI";"30 - Kinder- und Jugendpsychiatrie","BGII";"31 - Psychosomatik","BGI";0,"Leer"},2,0)</f>
        <v>Leer</v>
      </c>
      <c r="O397" s="253" t="str">
        <f>VLOOKUP(C397,{"29 - Psychiatrie (Erwachsene)","BGIb";"30 - Kinder- und Jugendpsychiatrie","BGIIb";"31 - Psychosomatik","BGIb";0,"Leer"},2,0)</f>
        <v>Leer</v>
      </c>
      <c r="P397" s="253" t="str">
        <f t="shared" si="62"/>
        <v>Leer</v>
      </c>
      <c r="Q397" s="253">
        <f t="shared" si="63"/>
        <v>0</v>
      </c>
      <c r="R397" s="253">
        <f t="shared" si="64"/>
        <v>0</v>
      </c>
      <c r="S397" s="253">
        <f t="shared" si="65"/>
        <v>0</v>
      </c>
      <c r="T397" s="253">
        <f t="shared" si="66"/>
        <v>0</v>
      </c>
      <c r="U397" s="253">
        <f t="shared" si="67"/>
        <v>0</v>
      </c>
      <c r="V397" s="253">
        <f t="shared" si="68"/>
        <v>0</v>
      </c>
      <c r="W397" s="253">
        <f t="shared" si="69"/>
        <v>0</v>
      </c>
    </row>
    <row r="398" spans="2:23" x14ac:dyDescent="0.35">
      <c r="B398" s="58" t="str">
        <f t="shared" si="70"/>
        <v>!!!</v>
      </c>
      <c r="C398" s="226"/>
      <c r="D398" s="246"/>
      <c r="E398" s="248"/>
      <c r="F398" s="261"/>
      <c r="G398" s="172"/>
      <c r="H398" s="246"/>
      <c r="I398" s="28"/>
      <c r="J398" s="17"/>
      <c r="K398" s="253" t="str">
        <f t="shared" si="71"/>
        <v>Leer</v>
      </c>
      <c r="L398" s="253" t="str">
        <f t="shared" si="61"/>
        <v>Leer</v>
      </c>
      <c r="M398" s="253" t="str">
        <f t="shared" si="72"/>
        <v>Leer</v>
      </c>
      <c r="N398" s="253" t="str">
        <f>VLOOKUP(C398,{"29 - Psychiatrie (Erwachsene)","BGI";"30 - Kinder- und Jugendpsychiatrie","BGII";"31 - Psychosomatik","BGI";0,"Leer"},2,0)</f>
        <v>Leer</v>
      </c>
      <c r="O398" s="253" t="str">
        <f>VLOOKUP(C398,{"29 - Psychiatrie (Erwachsene)","BGIb";"30 - Kinder- und Jugendpsychiatrie","BGIIb";"31 - Psychosomatik","BGIb";0,"Leer"},2,0)</f>
        <v>Leer</v>
      </c>
      <c r="P398" s="253" t="str">
        <f t="shared" si="62"/>
        <v>Leer</v>
      </c>
      <c r="Q398" s="253">
        <f t="shared" si="63"/>
        <v>0</v>
      </c>
      <c r="R398" s="253">
        <f t="shared" si="64"/>
        <v>0</v>
      </c>
      <c r="S398" s="253">
        <f t="shared" si="65"/>
        <v>0</v>
      </c>
      <c r="T398" s="253">
        <f t="shared" si="66"/>
        <v>0</v>
      </c>
      <c r="U398" s="253">
        <f t="shared" si="67"/>
        <v>0</v>
      </c>
      <c r="V398" s="253">
        <f t="shared" si="68"/>
        <v>0</v>
      </c>
      <c r="W398" s="253">
        <f t="shared" si="69"/>
        <v>0</v>
      </c>
    </row>
    <row r="399" spans="2:23" x14ac:dyDescent="0.35">
      <c r="B399" s="58" t="str">
        <f t="shared" si="70"/>
        <v>!!!</v>
      </c>
      <c r="C399" s="226"/>
      <c r="D399" s="246"/>
      <c r="E399" s="248"/>
      <c r="F399" s="261"/>
      <c r="G399" s="172"/>
      <c r="H399" s="246"/>
      <c r="I399" s="28"/>
      <c r="J399" s="17"/>
      <c r="K399" s="253" t="str">
        <f t="shared" si="71"/>
        <v>Leer</v>
      </c>
      <c r="L399" s="253" t="str">
        <f t="shared" si="61"/>
        <v>Leer</v>
      </c>
      <c r="M399" s="253" t="str">
        <f t="shared" si="72"/>
        <v>Leer</v>
      </c>
      <c r="N399" s="253" t="str">
        <f>VLOOKUP(C399,{"29 - Psychiatrie (Erwachsene)","BGI";"30 - Kinder- und Jugendpsychiatrie","BGII";"31 - Psychosomatik","BGI";0,"Leer"},2,0)</f>
        <v>Leer</v>
      </c>
      <c r="O399" s="253" t="str">
        <f>VLOOKUP(C399,{"29 - Psychiatrie (Erwachsene)","BGIb";"30 - Kinder- und Jugendpsychiatrie","BGIIb";"31 - Psychosomatik","BGIb";0,"Leer"},2,0)</f>
        <v>Leer</v>
      </c>
      <c r="P399" s="253" t="str">
        <f t="shared" si="62"/>
        <v>Leer</v>
      </c>
      <c r="Q399" s="253">
        <f t="shared" si="63"/>
        <v>0</v>
      </c>
      <c r="R399" s="253">
        <f t="shared" si="64"/>
        <v>0</v>
      </c>
      <c r="S399" s="253">
        <f t="shared" si="65"/>
        <v>0</v>
      </c>
      <c r="T399" s="253">
        <f t="shared" si="66"/>
        <v>0</v>
      </c>
      <c r="U399" s="253">
        <f t="shared" si="67"/>
        <v>0</v>
      </c>
      <c r="V399" s="253">
        <f t="shared" si="68"/>
        <v>0</v>
      </c>
      <c r="W399" s="253">
        <f t="shared" si="69"/>
        <v>0</v>
      </c>
    </row>
    <row r="400" spans="2:23" x14ac:dyDescent="0.35">
      <c r="B400" s="58" t="str">
        <f t="shared" si="70"/>
        <v>!!!</v>
      </c>
      <c r="C400" s="226"/>
      <c r="D400" s="246"/>
      <c r="E400" s="248"/>
      <c r="F400" s="261"/>
      <c r="G400" s="172"/>
      <c r="H400" s="246"/>
      <c r="I400" s="28"/>
      <c r="J400" s="17"/>
      <c r="K400" s="253" t="str">
        <f t="shared" si="71"/>
        <v>Leer</v>
      </c>
      <c r="L400" s="253" t="str">
        <f t="shared" ref="L400:L463" si="73">IF(C400&lt;&gt;"","TND","Leer")</f>
        <v>Leer</v>
      </c>
      <c r="M400" s="253" t="str">
        <f t="shared" si="72"/>
        <v>Leer</v>
      </c>
      <c r="N400" s="253" t="str">
        <f>VLOOKUP(C400,{"29 - Psychiatrie (Erwachsene)","BGI";"30 - Kinder- und Jugendpsychiatrie","BGII";"31 - Psychosomatik","BGI";0,"Leer"},2,0)</f>
        <v>Leer</v>
      </c>
      <c r="O400" s="253" t="str">
        <f>VLOOKUP(C400,{"29 - Psychiatrie (Erwachsene)","BGIb";"30 - Kinder- und Jugendpsychiatrie","BGIIb";"31 - Psychosomatik","BGIb";0,"Leer"},2,0)</f>
        <v>Leer</v>
      </c>
      <c r="P400" s="253" t="str">
        <f t="shared" ref="P400:P463" si="74">IF(E400="Anrechnung Fachkräfte Nicht-PPP-RL Berufsgruppen in VKS",O400,N400)</f>
        <v>Leer</v>
      </c>
      <c r="Q400" s="253">
        <f t="shared" ref="Q400:Q463" si="75">IF(LEN(B400)&gt;0,0,1)</f>
        <v>0</v>
      </c>
      <c r="R400" s="253">
        <f t="shared" ref="R400:R463" si="76">IF(C400&lt;&gt;"",1,0)</f>
        <v>0</v>
      </c>
      <c r="S400" s="253">
        <f t="shared" ref="S400:S463" si="77">IF(LEN(D400)&gt;0,1,0)</f>
        <v>0</v>
      </c>
      <c r="T400" s="253">
        <f t="shared" ref="T400:T463" si="78">IF(LEN(E400)&gt;0,1,0)</f>
        <v>0</v>
      </c>
      <c r="U400" s="253">
        <f t="shared" ref="U400:U463" si="79">IF(LEN(F400)&gt;0,1,0)</f>
        <v>0</v>
      </c>
      <c r="V400" s="253">
        <f t="shared" ref="V400:V463" si="80">IF(LEN(G400)&gt;0,1,0)</f>
        <v>0</v>
      </c>
      <c r="W400" s="253">
        <f t="shared" ref="W400:W463" si="81">IF(LEN(H400)&gt;0,1,0)</f>
        <v>0</v>
      </c>
    </row>
    <row r="401" spans="2:23" x14ac:dyDescent="0.35">
      <c r="B401" s="58" t="str">
        <f t="shared" ref="B401:B464" si="82">IF(SUM(R401:W401)&lt;6,"!!!","")</f>
        <v>!!!</v>
      </c>
      <c r="C401" s="226"/>
      <c r="D401" s="246"/>
      <c r="E401" s="248"/>
      <c r="F401" s="261"/>
      <c r="G401" s="172"/>
      <c r="H401" s="246"/>
      <c r="I401" s="28"/>
      <c r="J401" s="17"/>
      <c r="K401" s="253" t="str">
        <f t="shared" ref="K401:K464" si="83">IF(C400&lt;&gt;"","Einrichtungen","Leer")</f>
        <v>Leer</v>
      </c>
      <c r="L401" s="253" t="str">
        <f t="shared" si="73"/>
        <v>Leer</v>
      </c>
      <c r="M401" s="253" t="str">
        <f t="shared" ref="M401:M464" si="84">IF($C401&lt;&gt;"","Anrechnungstatbestand","Leer")</f>
        <v>Leer</v>
      </c>
      <c r="N401" s="253" t="str">
        <f>VLOOKUP(C401,{"29 - Psychiatrie (Erwachsene)","BGI";"30 - Kinder- und Jugendpsychiatrie","BGII";"31 - Psychosomatik","BGI";0,"Leer"},2,0)</f>
        <v>Leer</v>
      </c>
      <c r="O401" s="253" t="str">
        <f>VLOOKUP(C401,{"29 - Psychiatrie (Erwachsene)","BGIb";"30 - Kinder- und Jugendpsychiatrie","BGIIb";"31 - Psychosomatik","BGIb";0,"Leer"},2,0)</f>
        <v>Leer</v>
      </c>
      <c r="P401" s="253" t="str">
        <f t="shared" si="74"/>
        <v>Leer</v>
      </c>
      <c r="Q401" s="253">
        <f t="shared" si="75"/>
        <v>0</v>
      </c>
      <c r="R401" s="253">
        <f t="shared" si="76"/>
        <v>0</v>
      </c>
      <c r="S401" s="253">
        <f t="shared" si="77"/>
        <v>0</v>
      </c>
      <c r="T401" s="253">
        <f t="shared" si="78"/>
        <v>0</v>
      </c>
      <c r="U401" s="253">
        <f t="shared" si="79"/>
        <v>0</v>
      </c>
      <c r="V401" s="253">
        <f t="shared" si="80"/>
        <v>0</v>
      </c>
      <c r="W401" s="253">
        <f t="shared" si="81"/>
        <v>0</v>
      </c>
    </row>
    <row r="402" spans="2:23" x14ac:dyDescent="0.35">
      <c r="B402" s="58" t="str">
        <f t="shared" si="82"/>
        <v>!!!</v>
      </c>
      <c r="C402" s="226"/>
      <c r="D402" s="246"/>
      <c r="E402" s="248"/>
      <c r="F402" s="261"/>
      <c r="G402" s="172"/>
      <c r="H402" s="246"/>
      <c r="I402" s="28"/>
      <c r="J402" s="17"/>
      <c r="K402" s="253" t="str">
        <f t="shared" si="83"/>
        <v>Leer</v>
      </c>
      <c r="L402" s="253" t="str">
        <f t="shared" si="73"/>
        <v>Leer</v>
      </c>
      <c r="M402" s="253" t="str">
        <f t="shared" si="84"/>
        <v>Leer</v>
      </c>
      <c r="N402" s="253" t="str">
        <f>VLOOKUP(C402,{"29 - Psychiatrie (Erwachsene)","BGI";"30 - Kinder- und Jugendpsychiatrie","BGII";"31 - Psychosomatik","BGI";0,"Leer"},2,0)</f>
        <v>Leer</v>
      </c>
      <c r="O402" s="253" t="str">
        <f>VLOOKUP(C402,{"29 - Psychiatrie (Erwachsene)","BGIb";"30 - Kinder- und Jugendpsychiatrie","BGIIb";"31 - Psychosomatik","BGIb";0,"Leer"},2,0)</f>
        <v>Leer</v>
      </c>
      <c r="P402" s="253" t="str">
        <f t="shared" si="74"/>
        <v>Leer</v>
      </c>
      <c r="Q402" s="253">
        <f t="shared" si="75"/>
        <v>0</v>
      </c>
      <c r="R402" s="253">
        <f t="shared" si="76"/>
        <v>0</v>
      </c>
      <c r="S402" s="253">
        <f t="shared" si="77"/>
        <v>0</v>
      </c>
      <c r="T402" s="253">
        <f t="shared" si="78"/>
        <v>0</v>
      </c>
      <c r="U402" s="253">
        <f t="shared" si="79"/>
        <v>0</v>
      </c>
      <c r="V402" s="253">
        <f t="shared" si="80"/>
        <v>0</v>
      </c>
      <c r="W402" s="253">
        <f t="shared" si="81"/>
        <v>0</v>
      </c>
    </row>
    <row r="403" spans="2:23" x14ac:dyDescent="0.35">
      <c r="B403" s="58" t="str">
        <f t="shared" si="82"/>
        <v>!!!</v>
      </c>
      <c r="C403" s="226"/>
      <c r="D403" s="246"/>
      <c r="E403" s="248"/>
      <c r="F403" s="261"/>
      <c r="G403" s="172"/>
      <c r="H403" s="246"/>
      <c r="I403" s="28"/>
      <c r="J403" s="17"/>
      <c r="K403" s="253" t="str">
        <f t="shared" si="83"/>
        <v>Leer</v>
      </c>
      <c r="L403" s="253" t="str">
        <f t="shared" si="73"/>
        <v>Leer</v>
      </c>
      <c r="M403" s="253" t="str">
        <f t="shared" si="84"/>
        <v>Leer</v>
      </c>
      <c r="N403" s="253" t="str">
        <f>VLOOKUP(C403,{"29 - Psychiatrie (Erwachsene)","BGI";"30 - Kinder- und Jugendpsychiatrie","BGII";"31 - Psychosomatik","BGI";0,"Leer"},2,0)</f>
        <v>Leer</v>
      </c>
      <c r="O403" s="253" t="str">
        <f>VLOOKUP(C403,{"29 - Psychiatrie (Erwachsene)","BGIb";"30 - Kinder- und Jugendpsychiatrie","BGIIb";"31 - Psychosomatik","BGIb";0,"Leer"},2,0)</f>
        <v>Leer</v>
      </c>
      <c r="P403" s="253" t="str">
        <f t="shared" si="74"/>
        <v>Leer</v>
      </c>
      <c r="Q403" s="253">
        <f t="shared" si="75"/>
        <v>0</v>
      </c>
      <c r="R403" s="253">
        <f t="shared" si="76"/>
        <v>0</v>
      </c>
      <c r="S403" s="253">
        <f t="shared" si="77"/>
        <v>0</v>
      </c>
      <c r="T403" s="253">
        <f t="shared" si="78"/>
        <v>0</v>
      </c>
      <c r="U403" s="253">
        <f t="shared" si="79"/>
        <v>0</v>
      </c>
      <c r="V403" s="253">
        <f t="shared" si="80"/>
        <v>0</v>
      </c>
      <c r="W403" s="253">
        <f t="shared" si="81"/>
        <v>0</v>
      </c>
    </row>
    <row r="404" spans="2:23" x14ac:dyDescent="0.35">
      <c r="B404" s="58" t="str">
        <f t="shared" si="82"/>
        <v>!!!</v>
      </c>
      <c r="C404" s="226"/>
      <c r="D404" s="246"/>
      <c r="E404" s="248"/>
      <c r="F404" s="261"/>
      <c r="G404" s="172"/>
      <c r="H404" s="246"/>
      <c r="I404" s="28"/>
      <c r="J404" s="17"/>
      <c r="K404" s="253" t="str">
        <f t="shared" si="83"/>
        <v>Leer</v>
      </c>
      <c r="L404" s="253" t="str">
        <f t="shared" si="73"/>
        <v>Leer</v>
      </c>
      <c r="M404" s="253" t="str">
        <f t="shared" si="84"/>
        <v>Leer</v>
      </c>
      <c r="N404" s="253" t="str">
        <f>VLOOKUP(C404,{"29 - Psychiatrie (Erwachsene)","BGI";"30 - Kinder- und Jugendpsychiatrie","BGII";"31 - Psychosomatik","BGI";0,"Leer"},2,0)</f>
        <v>Leer</v>
      </c>
      <c r="O404" s="253" t="str">
        <f>VLOOKUP(C404,{"29 - Psychiatrie (Erwachsene)","BGIb";"30 - Kinder- und Jugendpsychiatrie","BGIIb";"31 - Psychosomatik","BGIb";0,"Leer"},2,0)</f>
        <v>Leer</v>
      </c>
      <c r="P404" s="253" t="str">
        <f t="shared" si="74"/>
        <v>Leer</v>
      </c>
      <c r="Q404" s="253">
        <f t="shared" si="75"/>
        <v>0</v>
      </c>
      <c r="R404" s="253">
        <f t="shared" si="76"/>
        <v>0</v>
      </c>
      <c r="S404" s="253">
        <f t="shared" si="77"/>
        <v>0</v>
      </c>
      <c r="T404" s="253">
        <f t="shared" si="78"/>
        <v>0</v>
      </c>
      <c r="U404" s="253">
        <f t="shared" si="79"/>
        <v>0</v>
      </c>
      <c r="V404" s="253">
        <f t="shared" si="80"/>
        <v>0</v>
      </c>
      <c r="W404" s="253">
        <f t="shared" si="81"/>
        <v>0</v>
      </c>
    </row>
    <row r="405" spans="2:23" x14ac:dyDescent="0.35">
      <c r="B405" s="58" t="str">
        <f t="shared" si="82"/>
        <v>!!!</v>
      </c>
      <c r="C405" s="226"/>
      <c r="D405" s="246"/>
      <c r="E405" s="248"/>
      <c r="F405" s="261"/>
      <c r="G405" s="172"/>
      <c r="H405" s="246"/>
      <c r="I405" s="28"/>
      <c r="J405" s="17"/>
      <c r="K405" s="253" t="str">
        <f t="shared" si="83"/>
        <v>Leer</v>
      </c>
      <c r="L405" s="253" t="str">
        <f t="shared" si="73"/>
        <v>Leer</v>
      </c>
      <c r="M405" s="253" t="str">
        <f t="shared" si="84"/>
        <v>Leer</v>
      </c>
      <c r="N405" s="253" t="str">
        <f>VLOOKUP(C405,{"29 - Psychiatrie (Erwachsene)","BGI";"30 - Kinder- und Jugendpsychiatrie","BGII";"31 - Psychosomatik","BGI";0,"Leer"},2,0)</f>
        <v>Leer</v>
      </c>
      <c r="O405" s="253" t="str">
        <f>VLOOKUP(C405,{"29 - Psychiatrie (Erwachsene)","BGIb";"30 - Kinder- und Jugendpsychiatrie","BGIIb";"31 - Psychosomatik","BGIb";0,"Leer"},2,0)</f>
        <v>Leer</v>
      </c>
      <c r="P405" s="253" t="str">
        <f t="shared" si="74"/>
        <v>Leer</v>
      </c>
      <c r="Q405" s="253">
        <f t="shared" si="75"/>
        <v>0</v>
      </c>
      <c r="R405" s="253">
        <f t="shared" si="76"/>
        <v>0</v>
      </c>
      <c r="S405" s="253">
        <f t="shared" si="77"/>
        <v>0</v>
      </c>
      <c r="T405" s="253">
        <f t="shared" si="78"/>
        <v>0</v>
      </c>
      <c r="U405" s="253">
        <f t="shared" si="79"/>
        <v>0</v>
      </c>
      <c r="V405" s="253">
        <f t="shared" si="80"/>
        <v>0</v>
      </c>
      <c r="W405" s="253">
        <f t="shared" si="81"/>
        <v>0</v>
      </c>
    </row>
    <row r="406" spans="2:23" x14ac:dyDescent="0.35">
      <c r="B406" s="58" t="str">
        <f t="shared" si="82"/>
        <v>!!!</v>
      </c>
      <c r="C406" s="226"/>
      <c r="D406" s="246"/>
      <c r="E406" s="248"/>
      <c r="F406" s="261"/>
      <c r="G406" s="172"/>
      <c r="H406" s="246"/>
      <c r="I406" s="28"/>
      <c r="J406" s="17"/>
      <c r="K406" s="253" t="str">
        <f t="shared" si="83"/>
        <v>Leer</v>
      </c>
      <c r="L406" s="253" t="str">
        <f t="shared" si="73"/>
        <v>Leer</v>
      </c>
      <c r="M406" s="253" t="str">
        <f t="shared" si="84"/>
        <v>Leer</v>
      </c>
      <c r="N406" s="253" t="str">
        <f>VLOOKUP(C406,{"29 - Psychiatrie (Erwachsene)","BGI";"30 - Kinder- und Jugendpsychiatrie","BGII";"31 - Psychosomatik","BGI";0,"Leer"},2,0)</f>
        <v>Leer</v>
      </c>
      <c r="O406" s="253" t="str">
        <f>VLOOKUP(C406,{"29 - Psychiatrie (Erwachsene)","BGIb";"30 - Kinder- und Jugendpsychiatrie","BGIIb";"31 - Psychosomatik","BGIb";0,"Leer"},2,0)</f>
        <v>Leer</v>
      </c>
      <c r="P406" s="253" t="str">
        <f t="shared" si="74"/>
        <v>Leer</v>
      </c>
      <c r="Q406" s="253">
        <f t="shared" si="75"/>
        <v>0</v>
      </c>
      <c r="R406" s="253">
        <f t="shared" si="76"/>
        <v>0</v>
      </c>
      <c r="S406" s="253">
        <f t="shared" si="77"/>
        <v>0</v>
      </c>
      <c r="T406" s="253">
        <f t="shared" si="78"/>
        <v>0</v>
      </c>
      <c r="U406" s="253">
        <f t="shared" si="79"/>
        <v>0</v>
      </c>
      <c r="V406" s="253">
        <f t="shared" si="80"/>
        <v>0</v>
      </c>
      <c r="W406" s="253">
        <f t="shared" si="81"/>
        <v>0</v>
      </c>
    </row>
    <row r="407" spans="2:23" x14ac:dyDescent="0.35">
      <c r="B407" s="58" t="str">
        <f t="shared" si="82"/>
        <v>!!!</v>
      </c>
      <c r="C407" s="226"/>
      <c r="D407" s="246"/>
      <c r="E407" s="248"/>
      <c r="F407" s="261"/>
      <c r="G407" s="172"/>
      <c r="H407" s="246"/>
      <c r="I407" s="28"/>
      <c r="J407" s="17"/>
      <c r="K407" s="253" t="str">
        <f t="shared" si="83"/>
        <v>Leer</v>
      </c>
      <c r="L407" s="253" t="str">
        <f t="shared" si="73"/>
        <v>Leer</v>
      </c>
      <c r="M407" s="253" t="str">
        <f t="shared" si="84"/>
        <v>Leer</v>
      </c>
      <c r="N407" s="253" t="str">
        <f>VLOOKUP(C407,{"29 - Psychiatrie (Erwachsene)","BGI";"30 - Kinder- und Jugendpsychiatrie","BGII";"31 - Psychosomatik","BGI";0,"Leer"},2,0)</f>
        <v>Leer</v>
      </c>
      <c r="O407" s="253" t="str">
        <f>VLOOKUP(C407,{"29 - Psychiatrie (Erwachsene)","BGIb";"30 - Kinder- und Jugendpsychiatrie","BGIIb";"31 - Psychosomatik","BGIb";0,"Leer"},2,0)</f>
        <v>Leer</v>
      </c>
      <c r="P407" s="253" t="str">
        <f t="shared" si="74"/>
        <v>Leer</v>
      </c>
      <c r="Q407" s="253">
        <f t="shared" si="75"/>
        <v>0</v>
      </c>
      <c r="R407" s="253">
        <f t="shared" si="76"/>
        <v>0</v>
      </c>
      <c r="S407" s="253">
        <f t="shared" si="77"/>
        <v>0</v>
      </c>
      <c r="T407" s="253">
        <f t="shared" si="78"/>
        <v>0</v>
      </c>
      <c r="U407" s="253">
        <f t="shared" si="79"/>
        <v>0</v>
      </c>
      <c r="V407" s="253">
        <f t="shared" si="80"/>
        <v>0</v>
      </c>
      <c r="W407" s="253">
        <f t="shared" si="81"/>
        <v>0</v>
      </c>
    </row>
    <row r="408" spans="2:23" x14ac:dyDescent="0.35">
      <c r="B408" s="58" t="str">
        <f t="shared" si="82"/>
        <v>!!!</v>
      </c>
      <c r="C408" s="226"/>
      <c r="D408" s="246"/>
      <c r="E408" s="248"/>
      <c r="F408" s="261"/>
      <c r="G408" s="172"/>
      <c r="H408" s="246"/>
      <c r="I408" s="28"/>
      <c r="J408" s="17"/>
      <c r="K408" s="253" t="str">
        <f t="shared" si="83"/>
        <v>Leer</v>
      </c>
      <c r="L408" s="253" t="str">
        <f t="shared" si="73"/>
        <v>Leer</v>
      </c>
      <c r="M408" s="253" t="str">
        <f t="shared" si="84"/>
        <v>Leer</v>
      </c>
      <c r="N408" s="253" t="str">
        <f>VLOOKUP(C408,{"29 - Psychiatrie (Erwachsene)","BGI";"30 - Kinder- und Jugendpsychiatrie","BGII";"31 - Psychosomatik","BGI";0,"Leer"},2,0)</f>
        <v>Leer</v>
      </c>
      <c r="O408" s="253" t="str">
        <f>VLOOKUP(C408,{"29 - Psychiatrie (Erwachsene)","BGIb";"30 - Kinder- und Jugendpsychiatrie","BGIIb";"31 - Psychosomatik","BGIb";0,"Leer"},2,0)</f>
        <v>Leer</v>
      </c>
      <c r="P408" s="253" t="str">
        <f t="shared" si="74"/>
        <v>Leer</v>
      </c>
      <c r="Q408" s="253">
        <f t="shared" si="75"/>
        <v>0</v>
      </c>
      <c r="R408" s="253">
        <f t="shared" si="76"/>
        <v>0</v>
      </c>
      <c r="S408" s="253">
        <f t="shared" si="77"/>
        <v>0</v>
      </c>
      <c r="T408" s="253">
        <f t="shared" si="78"/>
        <v>0</v>
      </c>
      <c r="U408" s="253">
        <f t="shared" si="79"/>
        <v>0</v>
      </c>
      <c r="V408" s="253">
        <f t="shared" si="80"/>
        <v>0</v>
      </c>
      <c r="W408" s="253">
        <f t="shared" si="81"/>
        <v>0</v>
      </c>
    </row>
    <row r="409" spans="2:23" x14ac:dyDescent="0.35">
      <c r="B409" s="58" t="str">
        <f t="shared" si="82"/>
        <v>!!!</v>
      </c>
      <c r="C409" s="226"/>
      <c r="D409" s="246"/>
      <c r="E409" s="248"/>
      <c r="F409" s="261"/>
      <c r="G409" s="172"/>
      <c r="H409" s="246"/>
      <c r="I409" s="28"/>
      <c r="J409" s="17"/>
      <c r="K409" s="253" t="str">
        <f t="shared" si="83"/>
        <v>Leer</v>
      </c>
      <c r="L409" s="253" t="str">
        <f t="shared" si="73"/>
        <v>Leer</v>
      </c>
      <c r="M409" s="253" t="str">
        <f t="shared" si="84"/>
        <v>Leer</v>
      </c>
      <c r="N409" s="253" t="str">
        <f>VLOOKUP(C409,{"29 - Psychiatrie (Erwachsene)","BGI";"30 - Kinder- und Jugendpsychiatrie","BGII";"31 - Psychosomatik","BGI";0,"Leer"},2,0)</f>
        <v>Leer</v>
      </c>
      <c r="O409" s="253" t="str">
        <f>VLOOKUP(C409,{"29 - Psychiatrie (Erwachsene)","BGIb";"30 - Kinder- und Jugendpsychiatrie","BGIIb";"31 - Psychosomatik","BGIb";0,"Leer"},2,0)</f>
        <v>Leer</v>
      </c>
      <c r="P409" s="253" t="str">
        <f t="shared" si="74"/>
        <v>Leer</v>
      </c>
      <c r="Q409" s="253">
        <f t="shared" si="75"/>
        <v>0</v>
      </c>
      <c r="R409" s="253">
        <f t="shared" si="76"/>
        <v>0</v>
      </c>
      <c r="S409" s="253">
        <f t="shared" si="77"/>
        <v>0</v>
      </c>
      <c r="T409" s="253">
        <f t="shared" si="78"/>
        <v>0</v>
      </c>
      <c r="U409" s="253">
        <f t="shared" si="79"/>
        <v>0</v>
      </c>
      <c r="V409" s="253">
        <f t="shared" si="80"/>
        <v>0</v>
      </c>
      <c r="W409" s="253">
        <f t="shared" si="81"/>
        <v>0</v>
      </c>
    </row>
    <row r="410" spans="2:23" x14ac:dyDescent="0.35">
      <c r="B410" s="58" t="str">
        <f t="shared" si="82"/>
        <v>!!!</v>
      </c>
      <c r="C410" s="226"/>
      <c r="D410" s="246"/>
      <c r="E410" s="248"/>
      <c r="F410" s="261"/>
      <c r="G410" s="172"/>
      <c r="H410" s="246"/>
      <c r="I410" s="28"/>
      <c r="J410" s="17"/>
      <c r="K410" s="253" t="str">
        <f t="shared" si="83"/>
        <v>Leer</v>
      </c>
      <c r="L410" s="253" t="str">
        <f t="shared" si="73"/>
        <v>Leer</v>
      </c>
      <c r="M410" s="253" t="str">
        <f t="shared" si="84"/>
        <v>Leer</v>
      </c>
      <c r="N410" s="253" t="str">
        <f>VLOOKUP(C410,{"29 - Psychiatrie (Erwachsene)","BGI";"30 - Kinder- und Jugendpsychiatrie","BGII";"31 - Psychosomatik","BGI";0,"Leer"},2,0)</f>
        <v>Leer</v>
      </c>
      <c r="O410" s="253" t="str">
        <f>VLOOKUP(C410,{"29 - Psychiatrie (Erwachsene)","BGIb";"30 - Kinder- und Jugendpsychiatrie","BGIIb";"31 - Psychosomatik","BGIb";0,"Leer"},2,0)</f>
        <v>Leer</v>
      </c>
      <c r="P410" s="253" t="str">
        <f t="shared" si="74"/>
        <v>Leer</v>
      </c>
      <c r="Q410" s="253">
        <f t="shared" si="75"/>
        <v>0</v>
      </c>
      <c r="R410" s="253">
        <f t="shared" si="76"/>
        <v>0</v>
      </c>
      <c r="S410" s="253">
        <f t="shared" si="77"/>
        <v>0</v>
      </c>
      <c r="T410" s="253">
        <f t="shared" si="78"/>
        <v>0</v>
      </c>
      <c r="U410" s="253">
        <f t="shared" si="79"/>
        <v>0</v>
      </c>
      <c r="V410" s="253">
        <f t="shared" si="80"/>
        <v>0</v>
      </c>
      <c r="W410" s="253">
        <f t="shared" si="81"/>
        <v>0</v>
      </c>
    </row>
    <row r="411" spans="2:23" x14ac:dyDescent="0.35">
      <c r="B411" s="58" t="str">
        <f t="shared" si="82"/>
        <v>!!!</v>
      </c>
      <c r="C411" s="226"/>
      <c r="D411" s="246"/>
      <c r="E411" s="248"/>
      <c r="F411" s="261"/>
      <c r="G411" s="172"/>
      <c r="H411" s="246"/>
      <c r="I411" s="28"/>
      <c r="J411" s="17"/>
      <c r="K411" s="253" t="str">
        <f t="shared" si="83"/>
        <v>Leer</v>
      </c>
      <c r="L411" s="253" t="str">
        <f t="shared" si="73"/>
        <v>Leer</v>
      </c>
      <c r="M411" s="253" t="str">
        <f t="shared" si="84"/>
        <v>Leer</v>
      </c>
      <c r="N411" s="253" t="str">
        <f>VLOOKUP(C411,{"29 - Psychiatrie (Erwachsene)","BGI";"30 - Kinder- und Jugendpsychiatrie","BGII";"31 - Psychosomatik","BGI";0,"Leer"},2,0)</f>
        <v>Leer</v>
      </c>
      <c r="O411" s="253" t="str">
        <f>VLOOKUP(C411,{"29 - Psychiatrie (Erwachsene)","BGIb";"30 - Kinder- und Jugendpsychiatrie","BGIIb";"31 - Psychosomatik","BGIb";0,"Leer"},2,0)</f>
        <v>Leer</v>
      </c>
      <c r="P411" s="253" t="str">
        <f t="shared" si="74"/>
        <v>Leer</v>
      </c>
      <c r="Q411" s="253">
        <f t="shared" si="75"/>
        <v>0</v>
      </c>
      <c r="R411" s="253">
        <f t="shared" si="76"/>
        <v>0</v>
      </c>
      <c r="S411" s="253">
        <f t="shared" si="77"/>
        <v>0</v>
      </c>
      <c r="T411" s="253">
        <f t="shared" si="78"/>
        <v>0</v>
      </c>
      <c r="U411" s="253">
        <f t="shared" si="79"/>
        <v>0</v>
      </c>
      <c r="V411" s="253">
        <f t="shared" si="80"/>
        <v>0</v>
      </c>
      <c r="W411" s="253">
        <f t="shared" si="81"/>
        <v>0</v>
      </c>
    </row>
    <row r="412" spans="2:23" x14ac:dyDescent="0.35">
      <c r="B412" s="58" t="str">
        <f t="shared" si="82"/>
        <v>!!!</v>
      </c>
      <c r="C412" s="226"/>
      <c r="D412" s="246"/>
      <c r="E412" s="248"/>
      <c r="F412" s="261"/>
      <c r="G412" s="172"/>
      <c r="H412" s="246"/>
      <c r="I412" s="28"/>
      <c r="J412" s="17"/>
      <c r="K412" s="253" t="str">
        <f t="shared" si="83"/>
        <v>Leer</v>
      </c>
      <c r="L412" s="253" t="str">
        <f t="shared" si="73"/>
        <v>Leer</v>
      </c>
      <c r="M412" s="253" t="str">
        <f t="shared" si="84"/>
        <v>Leer</v>
      </c>
      <c r="N412" s="253" t="str">
        <f>VLOOKUP(C412,{"29 - Psychiatrie (Erwachsene)","BGI";"30 - Kinder- und Jugendpsychiatrie","BGII";"31 - Psychosomatik","BGI";0,"Leer"},2,0)</f>
        <v>Leer</v>
      </c>
      <c r="O412" s="253" t="str">
        <f>VLOOKUP(C412,{"29 - Psychiatrie (Erwachsene)","BGIb";"30 - Kinder- und Jugendpsychiatrie","BGIIb";"31 - Psychosomatik","BGIb";0,"Leer"},2,0)</f>
        <v>Leer</v>
      </c>
      <c r="P412" s="253" t="str">
        <f t="shared" si="74"/>
        <v>Leer</v>
      </c>
      <c r="Q412" s="253">
        <f t="shared" si="75"/>
        <v>0</v>
      </c>
      <c r="R412" s="253">
        <f t="shared" si="76"/>
        <v>0</v>
      </c>
      <c r="S412" s="253">
        <f t="shared" si="77"/>
        <v>0</v>
      </c>
      <c r="T412" s="253">
        <f t="shared" si="78"/>
        <v>0</v>
      </c>
      <c r="U412" s="253">
        <f t="shared" si="79"/>
        <v>0</v>
      </c>
      <c r="V412" s="253">
        <f t="shared" si="80"/>
        <v>0</v>
      </c>
      <c r="W412" s="253">
        <f t="shared" si="81"/>
        <v>0</v>
      </c>
    </row>
    <row r="413" spans="2:23" x14ac:dyDescent="0.35">
      <c r="B413" s="58" t="str">
        <f t="shared" si="82"/>
        <v>!!!</v>
      </c>
      <c r="C413" s="226"/>
      <c r="D413" s="246"/>
      <c r="E413" s="248"/>
      <c r="F413" s="261"/>
      <c r="G413" s="172"/>
      <c r="H413" s="246"/>
      <c r="I413" s="28"/>
      <c r="J413" s="17"/>
      <c r="K413" s="253" t="str">
        <f t="shared" si="83"/>
        <v>Leer</v>
      </c>
      <c r="L413" s="253" t="str">
        <f t="shared" si="73"/>
        <v>Leer</v>
      </c>
      <c r="M413" s="253" t="str">
        <f t="shared" si="84"/>
        <v>Leer</v>
      </c>
      <c r="N413" s="253" t="str">
        <f>VLOOKUP(C413,{"29 - Psychiatrie (Erwachsene)","BGI";"30 - Kinder- und Jugendpsychiatrie","BGII";"31 - Psychosomatik","BGI";0,"Leer"},2,0)</f>
        <v>Leer</v>
      </c>
      <c r="O413" s="253" t="str">
        <f>VLOOKUP(C413,{"29 - Psychiatrie (Erwachsene)","BGIb";"30 - Kinder- und Jugendpsychiatrie","BGIIb";"31 - Psychosomatik","BGIb";0,"Leer"},2,0)</f>
        <v>Leer</v>
      </c>
      <c r="P413" s="253" t="str">
        <f t="shared" si="74"/>
        <v>Leer</v>
      </c>
      <c r="Q413" s="253">
        <f t="shared" si="75"/>
        <v>0</v>
      </c>
      <c r="R413" s="253">
        <f t="shared" si="76"/>
        <v>0</v>
      </c>
      <c r="S413" s="253">
        <f t="shared" si="77"/>
        <v>0</v>
      </c>
      <c r="T413" s="253">
        <f t="shared" si="78"/>
        <v>0</v>
      </c>
      <c r="U413" s="253">
        <f t="shared" si="79"/>
        <v>0</v>
      </c>
      <c r="V413" s="253">
        <f t="shared" si="80"/>
        <v>0</v>
      </c>
      <c r="W413" s="253">
        <f t="shared" si="81"/>
        <v>0</v>
      </c>
    </row>
    <row r="414" spans="2:23" x14ac:dyDescent="0.35">
      <c r="B414" s="58" t="str">
        <f t="shared" si="82"/>
        <v>!!!</v>
      </c>
      <c r="C414" s="226"/>
      <c r="D414" s="246"/>
      <c r="E414" s="248"/>
      <c r="F414" s="261"/>
      <c r="G414" s="172"/>
      <c r="H414" s="246"/>
      <c r="I414" s="28"/>
      <c r="J414" s="17"/>
      <c r="K414" s="253" t="str">
        <f t="shared" si="83"/>
        <v>Leer</v>
      </c>
      <c r="L414" s="253" t="str">
        <f t="shared" si="73"/>
        <v>Leer</v>
      </c>
      <c r="M414" s="253" t="str">
        <f t="shared" si="84"/>
        <v>Leer</v>
      </c>
      <c r="N414" s="253" t="str">
        <f>VLOOKUP(C414,{"29 - Psychiatrie (Erwachsene)","BGI";"30 - Kinder- und Jugendpsychiatrie","BGII";"31 - Psychosomatik","BGI";0,"Leer"},2,0)</f>
        <v>Leer</v>
      </c>
      <c r="O414" s="253" t="str">
        <f>VLOOKUP(C414,{"29 - Psychiatrie (Erwachsene)","BGIb";"30 - Kinder- und Jugendpsychiatrie","BGIIb";"31 - Psychosomatik","BGIb";0,"Leer"},2,0)</f>
        <v>Leer</v>
      </c>
      <c r="P414" s="253" t="str">
        <f t="shared" si="74"/>
        <v>Leer</v>
      </c>
      <c r="Q414" s="253">
        <f t="shared" si="75"/>
        <v>0</v>
      </c>
      <c r="R414" s="253">
        <f t="shared" si="76"/>
        <v>0</v>
      </c>
      <c r="S414" s="253">
        <f t="shared" si="77"/>
        <v>0</v>
      </c>
      <c r="T414" s="253">
        <f t="shared" si="78"/>
        <v>0</v>
      </c>
      <c r="U414" s="253">
        <f t="shared" si="79"/>
        <v>0</v>
      </c>
      <c r="V414" s="253">
        <f t="shared" si="80"/>
        <v>0</v>
      </c>
      <c r="W414" s="253">
        <f t="shared" si="81"/>
        <v>0</v>
      </c>
    </row>
    <row r="415" spans="2:23" x14ac:dyDescent="0.35">
      <c r="B415" s="58" t="str">
        <f t="shared" si="82"/>
        <v>!!!</v>
      </c>
      <c r="C415" s="226"/>
      <c r="D415" s="246"/>
      <c r="E415" s="248"/>
      <c r="F415" s="261"/>
      <c r="G415" s="172"/>
      <c r="H415" s="246"/>
      <c r="I415" s="28"/>
      <c r="J415" s="17"/>
      <c r="K415" s="253" t="str">
        <f t="shared" si="83"/>
        <v>Leer</v>
      </c>
      <c r="L415" s="253" t="str">
        <f t="shared" si="73"/>
        <v>Leer</v>
      </c>
      <c r="M415" s="253" t="str">
        <f t="shared" si="84"/>
        <v>Leer</v>
      </c>
      <c r="N415" s="253" t="str">
        <f>VLOOKUP(C415,{"29 - Psychiatrie (Erwachsene)","BGI";"30 - Kinder- und Jugendpsychiatrie","BGII";"31 - Psychosomatik","BGI";0,"Leer"},2,0)</f>
        <v>Leer</v>
      </c>
      <c r="O415" s="253" t="str">
        <f>VLOOKUP(C415,{"29 - Psychiatrie (Erwachsene)","BGIb";"30 - Kinder- und Jugendpsychiatrie","BGIIb";"31 - Psychosomatik","BGIb";0,"Leer"},2,0)</f>
        <v>Leer</v>
      </c>
      <c r="P415" s="253" t="str">
        <f t="shared" si="74"/>
        <v>Leer</v>
      </c>
      <c r="Q415" s="253">
        <f t="shared" si="75"/>
        <v>0</v>
      </c>
      <c r="R415" s="253">
        <f t="shared" si="76"/>
        <v>0</v>
      </c>
      <c r="S415" s="253">
        <f t="shared" si="77"/>
        <v>0</v>
      </c>
      <c r="T415" s="253">
        <f t="shared" si="78"/>
        <v>0</v>
      </c>
      <c r="U415" s="253">
        <f t="shared" si="79"/>
        <v>0</v>
      </c>
      <c r="V415" s="253">
        <f t="shared" si="80"/>
        <v>0</v>
      </c>
      <c r="W415" s="253">
        <f t="shared" si="81"/>
        <v>0</v>
      </c>
    </row>
    <row r="416" spans="2:23" x14ac:dyDescent="0.35">
      <c r="B416" s="58" t="str">
        <f t="shared" si="82"/>
        <v>!!!</v>
      </c>
      <c r="C416" s="226"/>
      <c r="D416" s="246"/>
      <c r="E416" s="248"/>
      <c r="F416" s="261"/>
      <c r="G416" s="172"/>
      <c r="H416" s="246"/>
      <c r="I416" s="28"/>
      <c r="J416" s="17"/>
      <c r="K416" s="253" t="str">
        <f t="shared" si="83"/>
        <v>Leer</v>
      </c>
      <c r="L416" s="253" t="str">
        <f t="shared" si="73"/>
        <v>Leer</v>
      </c>
      <c r="M416" s="253" t="str">
        <f t="shared" si="84"/>
        <v>Leer</v>
      </c>
      <c r="N416" s="253" t="str">
        <f>VLOOKUP(C416,{"29 - Psychiatrie (Erwachsene)","BGI";"30 - Kinder- und Jugendpsychiatrie","BGII";"31 - Psychosomatik","BGI";0,"Leer"},2,0)</f>
        <v>Leer</v>
      </c>
      <c r="O416" s="253" t="str">
        <f>VLOOKUP(C416,{"29 - Psychiatrie (Erwachsene)","BGIb";"30 - Kinder- und Jugendpsychiatrie","BGIIb";"31 - Psychosomatik","BGIb";0,"Leer"},2,0)</f>
        <v>Leer</v>
      </c>
      <c r="P416" s="253" t="str">
        <f t="shared" si="74"/>
        <v>Leer</v>
      </c>
      <c r="Q416" s="253">
        <f t="shared" si="75"/>
        <v>0</v>
      </c>
      <c r="R416" s="253">
        <f t="shared" si="76"/>
        <v>0</v>
      </c>
      <c r="S416" s="253">
        <f t="shared" si="77"/>
        <v>0</v>
      </c>
      <c r="T416" s="253">
        <f t="shared" si="78"/>
        <v>0</v>
      </c>
      <c r="U416" s="253">
        <f t="shared" si="79"/>
        <v>0</v>
      </c>
      <c r="V416" s="253">
        <f t="shared" si="80"/>
        <v>0</v>
      </c>
      <c r="W416" s="253">
        <f t="shared" si="81"/>
        <v>0</v>
      </c>
    </row>
    <row r="417" spans="2:23" x14ac:dyDescent="0.35">
      <c r="B417" s="58" t="str">
        <f t="shared" si="82"/>
        <v>!!!</v>
      </c>
      <c r="C417" s="226"/>
      <c r="D417" s="246"/>
      <c r="E417" s="248"/>
      <c r="F417" s="261"/>
      <c r="G417" s="172"/>
      <c r="H417" s="246"/>
      <c r="I417" s="28"/>
      <c r="J417" s="17"/>
      <c r="K417" s="253" t="str">
        <f t="shared" si="83"/>
        <v>Leer</v>
      </c>
      <c r="L417" s="253" t="str">
        <f t="shared" si="73"/>
        <v>Leer</v>
      </c>
      <c r="M417" s="253" t="str">
        <f t="shared" si="84"/>
        <v>Leer</v>
      </c>
      <c r="N417" s="253" t="str">
        <f>VLOOKUP(C417,{"29 - Psychiatrie (Erwachsene)","BGI";"30 - Kinder- und Jugendpsychiatrie","BGII";"31 - Psychosomatik","BGI";0,"Leer"},2,0)</f>
        <v>Leer</v>
      </c>
      <c r="O417" s="253" t="str">
        <f>VLOOKUP(C417,{"29 - Psychiatrie (Erwachsene)","BGIb";"30 - Kinder- und Jugendpsychiatrie","BGIIb";"31 - Psychosomatik","BGIb";0,"Leer"},2,0)</f>
        <v>Leer</v>
      </c>
      <c r="P417" s="253" t="str">
        <f t="shared" si="74"/>
        <v>Leer</v>
      </c>
      <c r="Q417" s="253">
        <f t="shared" si="75"/>
        <v>0</v>
      </c>
      <c r="R417" s="253">
        <f t="shared" si="76"/>
        <v>0</v>
      </c>
      <c r="S417" s="253">
        <f t="shared" si="77"/>
        <v>0</v>
      </c>
      <c r="T417" s="253">
        <f t="shared" si="78"/>
        <v>0</v>
      </c>
      <c r="U417" s="253">
        <f t="shared" si="79"/>
        <v>0</v>
      </c>
      <c r="V417" s="253">
        <f t="shared" si="80"/>
        <v>0</v>
      </c>
      <c r="W417" s="253">
        <f t="shared" si="81"/>
        <v>0</v>
      </c>
    </row>
    <row r="418" spans="2:23" x14ac:dyDescent="0.35">
      <c r="B418" s="58" t="str">
        <f t="shared" si="82"/>
        <v>!!!</v>
      </c>
      <c r="C418" s="226"/>
      <c r="D418" s="246"/>
      <c r="E418" s="248"/>
      <c r="F418" s="261"/>
      <c r="G418" s="172"/>
      <c r="H418" s="246"/>
      <c r="I418" s="28"/>
      <c r="J418" s="17"/>
      <c r="K418" s="253" t="str">
        <f t="shared" si="83"/>
        <v>Leer</v>
      </c>
      <c r="L418" s="253" t="str">
        <f t="shared" si="73"/>
        <v>Leer</v>
      </c>
      <c r="M418" s="253" t="str">
        <f t="shared" si="84"/>
        <v>Leer</v>
      </c>
      <c r="N418" s="253" t="str">
        <f>VLOOKUP(C418,{"29 - Psychiatrie (Erwachsene)","BGI";"30 - Kinder- und Jugendpsychiatrie","BGII";"31 - Psychosomatik","BGI";0,"Leer"},2,0)</f>
        <v>Leer</v>
      </c>
      <c r="O418" s="253" t="str">
        <f>VLOOKUP(C418,{"29 - Psychiatrie (Erwachsene)","BGIb";"30 - Kinder- und Jugendpsychiatrie","BGIIb";"31 - Psychosomatik","BGIb";0,"Leer"},2,0)</f>
        <v>Leer</v>
      </c>
      <c r="P418" s="253" t="str">
        <f t="shared" si="74"/>
        <v>Leer</v>
      </c>
      <c r="Q418" s="253">
        <f t="shared" si="75"/>
        <v>0</v>
      </c>
      <c r="R418" s="253">
        <f t="shared" si="76"/>
        <v>0</v>
      </c>
      <c r="S418" s="253">
        <f t="shared" si="77"/>
        <v>0</v>
      </c>
      <c r="T418" s="253">
        <f t="shared" si="78"/>
        <v>0</v>
      </c>
      <c r="U418" s="253">
        <f t="shared" si="79"/>
        <v>0</v>
      </c>
      <c r="V418" s="253">
        <f t="shared" si="80"/>
        <v>0</v>
      </c>
      <c r="W418" s="253">
        <f t="shared" si="81"/>
        <v>0</v>
      </c>
    </row>
    <row r="419" spans="2:23" x14ac:dyDescent="0.35">
      <c r="B419" s="58" t="str">
        <f t="shared" si="82"/>
        <v>!!!</v>
      </c>
      <c r="C419" s="226"/>
      <c r="D419" s="246"/>
      <c r="E419" s="248"/>
      <c r="F419" s="261"/>
      <c r="G419" s="172"/>
      <c r="H419" s="246"/>
      <c r="I419" s="28"/>
      <c r="J419" s="17"/>
      <c r="K419" s="253" t="str">
        <f t="shared" si="83"/>
        <v>Leer</v>
      </c>
      <c r="L419" s="253" t="str">
        <f t="shared" si="73"/>
        <v>Leer</v>
      </c>
      <c r="M419" s="253" t="str">
        <f t="shared" si="84"/>
        <v>Leer</v>
      </c>
      <c r="N419" s="253" t="str">
        <f>VLOOKUP(C419,{"29 - Psychiatrie (Erwachsene)","BGI";"30 - Kinder- und Jugendpsychiatrie","BGII";"31 - Psychosomatik","BGI";0,"Leer"},2,0)</f>
        <v>Leer</v>
      </c>
      <c r="O419" s="253" t="str">
        <f>VLOOKUP(C419,{"29 - Psychiatrie (Erwachsene)","BGIb";"30 - Kinder- und Jugendpsychiatrie","BGIIb";"31 - Psychosomatik","BGIb";0,"Leer"},2,0)</f>
        <v>Leer</v>
      </c>
      <c r="P419" s="253" t="str">
        <f t="shared" si="74"/>
        <v>Leer</v>
      </c>
      <c r="Q419" s="253">
        <f t="shared" si="75"/>
        <v>0</v>
      </c>
      <c r="R419" s="253">
        <f t="shared" si="76"/>
        <v>0</v>
      </c>
      <c r="S419" s="253">
        <f t="shared" si="77"/>
        <v>0</v>
      </c>
      <c r="T419" s="253">
        <f t="shared" si="78"/>
        <v>0</v>
      </c>
      <c r="U419" s="253">
        <f t="shared" si="79"/>
        <v>0</v>
      </c>
      <c r="V419" s="253">
        <f t="shared" si="80"/>
        <v>0</v>
      </c>
      <c r="W419" s="253">
        <f t="shared" si="81"/>
        <v>0</v>
      </c>
    </row>
    <row r="420" spans="2:23" x14ac:dyDescent="0.35">
      <c r="B420" s="58" t="str">
        <f t="shared" si="82"/>
        <v>!!!</v>
      </c>
      <c r="C420" s="226"/>
      <c r="D420" s="246"/>
      <c r="E420" s="248"/>
      <c r="F420" s="261"/>
      <c r="G420" s="172"/>
      <c r="H420" s="246"/>
      <c r="I420" s="28"/>
      <c r="J420" s="17"/>
      <c r="K420" s="253" t="str">
        <f t="shared" si="83"/>
        <v>Leer</v>
      </c>
      <c r="L420" s="253" t="str">
        <f t="shared" si="73"/>
        <v>Leer</v>
      </c>
      <c r="M420" s="253" t="str">
        <f t="shared" si="84"/>
        <v>Leer</v>
      </c>
      <c r="N420" s="253" t="str">
        <f>VLOOKUP(C420,{"29 - Psychiatrie (Erwachsene)","BGI";"30 - Kinder- und Jugendpsychiatrie","BGII";"31 - Psychosomatik","BGI";0,"Leer"},2,0)</f>
        <v>Leer</v>
      </c>
      <c r="O420" s="253" t="str">
        <f>VLOOKUP(C420,{"29 - Psychiatrie (Erwachsene)","BGIb";"30 - Kinder- und Jugendpsychiatrie","BGIIb";"31 - Psychosomatik","BGIb";0,"Leer"},2,0)</f>
        <v>Leer</v>
      </c>
      <c r="P420" s="253" t="str">
        <f t="shared" si="74"/>
        <v>Leer</v>
      </c>
      <c r="Q420" s="253">
        <f t="shared" si="75"/>
        <v>0</v>
      </c>
      <c r="R420" s="253">
        <f t="shared" si="76"/>
        <v>0</v>
      </c>
      <c r="S420" s="253">
        <f t="shared" si="77"/>
        <v>0</v>
      </c>
      <c r="T420" s="253">
        <f t="shared" si="78"/>
        <v>0</v>
      </c>
      <c r="U420" s="253">
        <f t="shared" si="79"/>
        <v>0</v>
      </c>
      <c r="V420" s="253">
        <f t="shared" si="80"/>
        <v>0</v>
      </c>
      <c r="W420" s="253">
        <f t="shared" si="81"/>
        <v>0</v>
      </c>
    </row>
    <row r="421" spans="2:23" x14ac:dyDescent="0.35">
      <c r="B421" s="58" t="str">
        <f t="shared" si="82"/>
        <v>!!!</v>
      </c>
      <c r="C421" s="226"/>
      <c r="D421" s="246"/>
      <c r="E421" s="248"/>
      <c r="F421" s="261"/>
      <c r="G421" s="172"/>
      <c r="H421" s="246"/>
      <c r="I421" s="28"/>
      <c r="J421" s="17"/>
      <c r="K421" s="253" t="str">
        <f t="shared" si="83"/>
        <v>Leer</v>
      </c>
      <c r="L421" s="253" t="str">
        <f t="shared" si="73"/>
        <v>Leer</v>
      </c>
      <c r="M421" s="253" t="str">
        <f t="shared" si="84"/>
        <v>Leer</v>
      </c>
      <c r="N421" s="253" t="str">
        <f>VLOOKUP(C421,{"29 - Psychiatrie (Erwachsene)","BGI";"30 - Kinder- und Jugendpsychiatrie","BGII";"31 - Psychosomatik","BGI";0,"Leer"},2,0)</f>
        <v>Leer</v>
      </c>
      <c r="O421" s="253" t="str">
        <f>VLOOKUP(C421,{"29 - Psychiatrie (Erwachsene)","BGIb";"30 - Kinder- und Jugendpsychiatrie","BGIIb";"31 - Psychosomatik","BGIb";0,"Leer"},2,0)</f>
        <v>Leer</v>
      </c>
      <c r="P421" s="253" t="str">
        <f t="shared" si="74"/>
        <v>Leer</v>
      </c>
      <c r="Q421" s="253">
        <f t="shared" si="75"/>
        <v>0</v>
      </c>
      <c r="R421" s="253">
        <f t="shared" si="76"/>
        <v>0</v>
      </c>
      <c r="S421" s="253">
        <f t="shared" si="77"/>
        <v>0</v>
      </c>
      <c r="T421" s="253">
        <f t="shared" si="78"/>
        <v>0</v>
      </c>
      <c r="U421" s="253">
        <f t="shared" si="79"/>
        <v>0</v>
      </c>
      <c r="V421" s="253">
        <f t="shared" si="80"/>
        <v>0</v>
      </c>
      <c r="W421" s="253">
        <f t="shared" si="81"/>
        <v>0</v>
      </c>
    </row>
    <row r="422" spans="2:23" x14ac:dyDescent="0.35">
      <c r="B422" s="58" t="str">
        <f t="shared" si="82"/>
        <v>!!!</v>
      </c>
      <c r="C422" s="226"/>
      <c r="D422" s="246"/>
      <c r="E422" s="248"/>
      <c r="F422" s="261"/>
      <c r="G422" s="172"/>
      <c r="H422" s="246"/>
      <c r="I422" s="28"/>
      <c r="J422" s="17"/>
      <c r="K422" s="253" t="str">
        <f t="shared" si="83"/>
        <v>Leer</v>
      </c>
      <c r="L422" s="253" t="str">
        <f t="shared" si="73"/>
        <v>Leer</v>
      </c>
      <c r="M422" s="253" t="str">
        <f t="shared" si="84"/>
        <v>Leer</v>
      </c>
      <c r="N422" s="253" t="str">
        <f>VLOOKUP(C422,{"29 - Psychiatrie (Erwachsene)","BGI";"30 - Kinder- und Jugendpsychiatrie","BGII";"31 - Psychosomatik","BGI";0,"Leer"},2,0)</f>
        <v>Leer</v>
      </c>
      <c r="O422" s="253" t="str">
        <f>VLOOKUP(C422,{"29 - Psychiatrie (Erwachsene)","BGIb";"30 - Kinder- und Jugendpsychiatrie","BGIIb";"31 - Psychosomatik","BGIb";0,"Leer"},2,0)</f>
        <v>Leer</v>
      </c>
      <c r="P422" s="253" t="str">
        <f t="shared" si="74"/>
        <v>Leer</v>
      </c>
      <c r="Q422" s="253">
        <f t="shared" si="75"/>
        <v>0</v>
      </c>
      <c r="R422" s="253">
        <f t="shared" si="76"/>
        <v>0</v>
      </c>
      <c r="S422" s="253">
        <f t="shared" si="77"/>
        <v>0</v>
      </c>
      <c r="T422" s="253">
        <f t="shared" si="78"/>
        <v>0</v>
      </c>
      <c r="U422" s="253">
        <f t="shared" si="79"/>
        <v>0</v>
      </c>
      <c r="V422" s="253">
        <f t="shared" si="80"/>
        <v>0</v>
      </c>
      <c r="W422" s="253">
        <f t="shared" si="81"/>
        <v>0</v>
      </c>
    </row>
    <row r="423" spans="2:23" x14ac:dyDescent="0.35">
      <c r="B423" s="58" t="str">
        <f t="shared" si="82"/>
        <v>!!!</v>
      </c>
      <c r="C423" s="226"/>
      <c r="D423" s="246"/>
      <c r="E423" s="248"/>
      <c r="F423" s="261"/>
      <c r="G423" s="172"/>
      <c r="H423" s="246"/>
      <c r="I423" s="28"/>
      <c r="J423" s="17"/>
      <c r="K423" s="253" t="str">
        <f t="shared" si="83"/>
        <v>Leer</v>
      </c>
      <c r="L423" s="253" t="str">
        <f t="shared" si="73"/>
        <v>Leer</v>
      </c>
      <c r="M423" s="253" t="str">
        <f t="shared" si="84"/>
        <v>Leer</v>
      </c>
      <c r="N423" s="253" t="str">
        <f>VLOOKUP(C423,{"29 - Psychiatrie (Erwachsene)","BGI";"30 - Kinder- und Jugendpsychiatrie","BGII";"31 - Psychosomatik","BGI";0,"Leer"},2,0)</f>
        <v>Leer</v>
      </c>
      <c r="O423" s="253" t="str">
        <f>VLOOKUP(C423,{"29 - Psychiatrie (Erwachsene)","BGIb";"30 - Kinder- und Jugendpsychiatrie","BGIIb";"31 - Psychosomatik","BGIb";0,"Leer"},2,0)</f>
        <v>Leer</v>
      </c>
      <c r="P423" s="253" t="str">
        <f t="shared" si="74"/>
        <v>Leer</v>
      </c>
      <c r="Q423" s="253">
        <f t="shared" si="75"/>
        <v>0</v>
      </c>
      <c r="R423" s="253">
        <f t="shared" si="76"/>
        <v>0</v>
      </c>
      <c r="S423" s="253">
        <f t="shared" si="77"/>
        <v>0</v>
      </c>
      <c r="T423" s="253">
        <f t="shared" si="78"/>
        <v>0</v>
      </c>
      <c r="U423" s="253">
        <f t="shared" si="79"/>
        <v>0</v>
      </c>
      <c r="V423" s="253">
        <f t="shared" si="80"/>
        <v>0</v>
      </c>
      <c r="W423" s="253">
        <f t="shared" si="81"/>
        <v>0</v>
      </c>
    </row>
    <row r="424" spans="2:23" x14ac:dyDescent="0.35">
      <c r="B424" s="58" t="str">
        <f t="shared" si="82"/>
        <v>!!!</v>
      </c>
      <c r="C424" s="226"/>
      <c r="D424" s="246"/>
      <c r="E424" s="248"/>
      <c r="F424" s="261"/>
      <c r="G424" s="172"/>
      <c r="H424" s="246"/>
      <c r="I424" s="28"/>
      <c r="J424" s="17"/>
      <c r="K424" s="253" t="str">
        <f t="shared" si="83"/>
        <v>Leer</v>
      </c>
      <c r="L424" s="253" t="str">
        <f t="shared" si="73"/>
        <v>Leer</v>
      </c>
      <c r="M424" s="253" t="str">
        <f t="shared" si="84"/>
        <v>Leer</v>
      </c>
      <c r="N424" s="253" t="str">
        <f>VLOOKUP(C424,{"29 - Psychiatrie (Erwachsene)","BGI";"30 - Kinder- und Jugendpsychiatrie","BGII";"31 - Psychosomatik","BGI";0,"Leer"},2,0)</f>
        <v>Leer</v>
      </c>
      <c r="O424" s="253" t="str">
        <f>VLOOKUP(C424,{"29 - Psychiatrie (Erwachsene)","BGIb";"30 - Kinder- und Jugendpsychiatrie","BGIIb";"31 - Psychosomatik","BGIb";0,"Leer"},2,0)</f>
        <v>Leer</v>
      </c>
      <c r="P424" s="253" t="str">
        <f t="shared" si="74"/>
        <v>Leer</v>
      </c>
      <c r="Q424" s="253">
        <f t="shared" si="75"/>
        <v>0</v>
      </c>
      <c r="R424" s="253">
        <f t="shared" si="76"/>
        <v>0</v>
      </c>
      <c r="S424" s="253">
        <f t="shared" si="77"/>
        <v>0</v>
      </c>
      <c r="T424" s="253">
        <f t="shared" si="78"/>
        <v>0</v>
      </c>
      <c r="U424" s="253">
        <f t="shared" si="79"/>
        <v>0</v>
      </c>
      <c r="V424" s="253">
        <f t="shared" si="80"/>
        <v>0</v>
      </c>
      <c r="W424" s="253">
        <f t="shared" si="81"/>
        <v>0</v>
      </c>
    </row>
    <row r="425" spans="2:23" x14ac:dyDescent="0.35">
      <c r="B425" s="58" t="str">
        <f t="shared" si="82"/>
        <v>!!!</v>
      </c>
      <c r="C425" s="226"/>
      <c r="D425" s="246"/>
      <c r="E425" s="248"/>
      <c r="F425" s="261"/>
      <c r="G425" s="172"/>
      <c r="H425" s="246"/>
      <c r="I425" s="28"/>
      <c r="J425" s="17"/>
      <c r="K425" s="253" t="str">
        <f t="shared" si="83"/>
        <v>Leer</v>
      </c>
      <c r="L425" s="253" t="str">
        <f t="shared" si="73"/>
        <v>Leer</v>
      </c>
      <c r="M425" s="253" t="str">
        <f t="shared" si="84"/>
        <v>Leer</v>
      </c>
      <c r="N425" s="253" t="str">
        <f>VLOOKUP(C425,{"29 - Psychiatrie (Erwachsene)","BGI";"30 - Kinder- und Jugendpsychiatrie","BGII";"31 - Psychosomatik","BGI";0,"Leer"},2,0)</f>
        <v>Leer</v>
      </c>
      <c r="O425" s="253" t="str">
        <f>VLOOKUP(C425,{"29 - Psychiatrie (Erwachsene)","BGIb";"30 - Kinder- und Jugendpsychiatrie","BGIIb";"31 - Psychosomatik","BGIb";0,"Leer"},2,0)</f>
        <v>Leer</v>
      </c>
      <c r="P425" s="253" t="str">
        <f t="shared" si="74"/>
        <v>Leer</v>
      </c>
      <c r="Q425" s="253">
        <f t="shared" si="75"/>
        <v>0</v>
      </c>
      <c r="R425" s="253">
        <f t="shared" si="76"/>
        <v>0</v>
      </c>
      <c r="S425" s="253">
        <f t="shared" si="77"/>
        <v>0</v>
      </c>
      <c r="T425" s="253">
        <f t="shared" si="78"/>
        <v>0</v>
      </c>
      <c r="U425" s="253">
        <f t="shared" si="79"/>
        <v>0</v>
      </c>
      <c r="V425" s="253">
        <f t="shared" si="80"/>
        <v>0</v>
      </c>
      <c r="W425" s="253">
        <f t="shared" si="81"/>
        <v>0</v>
      </c>
    </row>
    <row r="426" spans="2:23" x14ac:dyDescent="0.35">
      <c r="B426" s="58" t="str">
        <f t="shared" si="82"/>
        <v>!!!</v>
      </c>
      <c r="C426" s="226"/>
      <c r="D426" s="246"/>
      <c r="E426" s="248"/>
      <c r="F426" s="261"/>
      <c r="G426" s="172"/>
      <c r="H426" s="246"/>
      <c r="I426" s="28"/>
      <c r="J426" s="17"/>
      <c r="K426" s="253" t="str">
        <f t="shared" si="83"/>
        <v>Leer</v>
      </c>
      <c r="L426" s="253" t="str">
        <f t="shared" si="73"/>
        <v>Leer</v>
      </c>
      <c r="M426" s="253" t="str">
        <f t="shared" si="84"/>
        <v>Leer</v>
      </c>
      <c r="N426" s="253" t="str">
        <f>VLOOKUP(C426,{"29 - Psychiatrie (Erwachsene)","BGI";"30 - Kinder- und Jugendpsychiatrie","BGII";"31 - Psychosomatik","BGI";0,"Leer"},2,0)</f>
        <v>Leer</v>
      </c>
      <c r="O426" s="253" t="str">
        <f>VLOOKUP(C426,{"29 - Psychiatrie (Erwachsene)","BGIb";"30 - Kinder- und Jugendpsychiatrie","BGIIb";"31 - Psychosomatik","BGIb";0,"Leer"},2,0)</f>
        <v>Leer</v>
      </c>
      <c r="P426" s="253" t="str">
        <f t="shared" si="74"/>
        <v>Leer</v>
      </c>
      <c r="Q426" s="253">
        <f t="shared" si="75"/>
        <v>0</v>
      </c>
      <c r="R426" s="253">
        <f t="shared" si="76"/>
        <v>0</v>
      </c>
      <c r="S426" s="253">
        <f t="shared" si="77"/>
        <v>0</v>
      </c>
      <c r="T426" s="253">
        <f t="shared" si="78"/>
        <v>0</v>
      </c>
      <c r="U426" s="253">
        <f t="shared" si="79"/>
        <v>0</v>
      </c>
      <c r="V426" s="253">
        <f t="shared" si="80"/>
        <v>0</v>
      </c>
      <c r="W426" s="253">
        <f t="shared" si="81"/>
        <v>0</v>
      </c>
    </row>
    <row r="427" spans="2:23" x14ac:dyDescent="0.35">
      <c r="B427" s="58" t="str">
        <f t="shared" si="82"/>
        <v>!!!</v>
      </c>
      <c r="C427" s="226"/>
      <c r="D427" s="246"/>
      <c r="E427" s="248"/>
      <c r="F427" s="261"/>
      <c r="G427" s="172"/>
      <c r="H427" s="246"/>
      <c r="I427" s="28"/>
      <c r="J427" s="17"/>
      <c r="K427" s="253" t="str">
        <f t="shared" si="83"/>
        <v>Leer</v>
      </c>
      <c r="L427" s="253" t="str">
        <f t="shared" si="73"/>
        <v>Leer</v>
      </c>
      <c r="M427" s="253" t="str">
        <f t="shared" si="84"/>
        <v>Leer</v>
      </c>
      <c r="N427" s="253" t="str">
        <f>VLOOKUP(C427,{"29 - Psychiatrie (Erwachsene)","BGI";"30 - Kinder- und Jugendpsychiatrie","BGII";"31 - Psychosomatik","BGI";0,"Leer"},2,0)</f>
        <v>Leer</v>
      </c>
      <c r="O427" s="253" t="str">
        <f>VLOOKUP(C427,{"29 - Psychiatrie (Erwachsene)","BGIb";"30 - Kinder- und Jugendpsychiatrie","BGIIb";"31 - Psychosomatik","BGIb";0,"Leer"},2,0)</f>
        <v>Leer</v>
      </c>
      <c r="P427" s="253" t="str">
        <f t="shared" si="74"/>
        <v>Leer</v>
      </c>
      <c r="Q427" s="253">
        <f t="shared" si="75"/>
        <v>0</v>
      </c>
      <c r="R427" s="253">
        <f t="shared" si="76"/>
        <v>0</v>
      </c>
      <c r="S427" s="253">
        <f t="shared" si="77"/>
        <v>0</v>
      </c>
      <c r="T427" s="253">
        <f t="shared" si="78"/>
        <v>0</v>
      </c>
      <c r="U427" s="253">
        <f t="shared" si="79"/>
        <v>0</v>
      </c>
      <c r="V427" s="253">
        <f t="shared" si="80"/>
        <v>0</v>
      </c>
      <c r="W427" s="253">
        <f t="shared" si="81"/>
        <v>0</v>
      </c>
    </row>
    <row r="428" spans="2:23" x14ac:dyDescent="0.35">
      <c r="B428" s="58" t="str">
        <f t="shared" si="82"/>
        <v>!!!</v>
      </c>
      <c r="C428" s="226"/>
      <c r="D428" s="246"/>
      <c r="E428" s="248"/>
      <c r="F428" s="261"/>
      <c r="G428" s="172"/>
      <c r="H428" s="246"/>
      <c r="I428" s="28"/>
      <c r="J428" s="17"/>
      <c r="K428" s="253" t="str">
        <f t="shared" si="83"/>
        <v>Leer</v>
      </c>
      <c r="L428" s="253" t="str">
        <f t="shared" si="73"/>
        <v>Leer</v>
      </c>
      <c r="M428" s="253" t="str">
        <f t="shared" si="84"/>
        <v>Leer</v>
      </c>
      <c r="N428" s="253" t="str">
        <f>VLOOKUP(C428,{"29 - Psychiatrie (Erwachsene)","BGI";"30 - Kinder- und Jugendpsychiatrie","BGII";"31 - Psychosomatik","BGI";0,"Leer"},2,0)</f>
        <v>Leer</v>
      </c>
      <c r="O428" s="253" t="str">
        <f>VLOOKUP(C428,{"29 - Psychiatrie (Erwachsene)","BGIb";"30 - Kinder- und Jugendpsychiatrie","BGIIb";"31 - Psychosomatik","BGIb";0,"Leer"},2,0)</f>
        <v>Leer</v>
      </c>
      <c r="P428" s="253" t="str">
        <f t="shared" si="74"/>
        <v>Leer</v>
      </c>
      <c r="Q428" s="253">
        <f t="shared" si="75"/>
        <v>0</v>
      </c>
      <c r="R428" s="253">
        <f t="shared" si="76"/>
        <v>0</v>
      </c>
      <c r="S428" s="253">
        <f t="shared" si="77"/>
        <v>0</v>
      </c>
      <c r="T428" s="253">
        <f t="shared" si="78"/>
        <v>0</v>
      </c>
      <c r="U428" s="253">
        <f t="shared" si="79"/>
        <v>0</v>
      </c>
      <c r="V428" s="253">
        <f t="shared" si="80"/>
        <v>0</v>
      </c>
      <c r="W428" s="253">
        <f t="shared" si="81"/>
        <v>0</v>
      </c>
    </row>
    <row r="429" spans="2:23" x14ac:dyDescent="0.35">
      <c r="B429" s="58" t="str">
        <f t="shared" si="82"/>
        <v>!!!</v>
      </c>
      <c r="C429" s="226"/>
      <c r="D429" s="246"/>
      <c r="E429" s="248"/>
      <c r="F429" s="261"/>
      <c r="G429" s="172"/>
      <c r="H429" s="246"/>
      <c r="I429" s="28"/>
      <c r="J429" s="17"/>
      <c r="K429" s="253" t="str">
        <f t="shared" si="83"/>
        <v>Leer</v>
      </c>
      <c r="L429" s="253" t="str">
        <f t="shared" si="73"/>
        <v>Leer</v>
      </c>
      <c r="M429" s="253" t="str">
        <f t="shared" si="84"/>
        <v>Leer</v>
      </c>
      <c r="N429" s="253" t="str">
        <f>VLOOKUP(C429,{"29 - Psychiatrie (Erwachsene)","BGI";"30 - Kinder- und Jugendpsychiatrie","BGII";"31 - Psychosomatik","BGI";0,"Leer"},2,0)</f>
        <v>Leer</v>
      </c>
      <c r="O429" s="253" t="str">
        <f>VLOOKUP(C429,{"29 - Psychiatrie (Erwachsene)","BGIb";"30 - Kinder- und Jugendpsychiatrie","BGIIb";"31 - Psychosomatik","BGIb";0,"Leer"},2,0)</f>
        <v>Leer</v>
      </c>
      <c r="P429" s="253" t="str">
        <f t="shared" si="74"/>
        <v>Leer</v>
      </c>
      <c r="Q429" s="253">
        <f t="shared" si="75"/>
        <v>0</v>
      </c>
      <c r="R429" s="253">
        <f t="shared" si="76"/>
        <v>0</v>
      </c>
      <c r="S429" s="253">
        <f t="shared" si="77"/>
        <v>0</v>
      </c>
      <c r="T429" s="253">
        <f t="shared" si="78"/>
        <v>0</v>
      </c>
      <c r="U429" s="253">
        <f t="shared" si="79"/>
        <v>0</v>
      </c>
      <c r="V429" s="253">
        <f t="shared" si="80"/>
        <v>0</v>
      </c>
      <c r="W429" s="253">
        <f t="shared" si="81"/>
        <v>0</v>
      </c>
    </row>
    <row r="430" spans="2:23" x14ac:dyDescent="0.35">
      <c r="B430" s="58" t="str">
        <f t="shared" si="82"/>
        <v>!!!</v>
      </c>
      <c r="C430" s="226"/>
      <c r="D430" s="246"/>
      <c r="E430" s="248"/>
      <c r="F430" s="261"/>
      <c r="G430" s="172"/>
      <c r="H430" s="246"/>
      <c r="I430" s="28"/>
      <c r="J430" s="17"/>
      <c r="K430" s="253" t="str">
        <f t="shared" si="83"/>
        <v>Leer</v>
      </c>
      <c r="L430" s="253" t="str">
        <f t="shared" si="73"/>
        <v>Leer</v>
      </c>
      <c r="M430" s="253" t="str">
        <f t="shared" si="84"/>
        <v>Leer</v>
      </c>
      <c r="N430" s="253" t="str">
        <f>VLOOKUP(C430,{"29 - Psychiatrie (Erwachsene)","BGI";"30 - Kinder- und Jugendpsychiatrie","BGII";"31 - Psychosomatik","BGI";0,"Leer"},2,0)</f>
        <v>Leer</v>
      </c>
      <c r="O430" s="253" t="str">
        <f>VLOOKUP(C430,{"29 - Psychiatrie (Erwachsene)","BGIb";"30 - Kinder- und Jugendpsychiatrie","BGIIb";"31 - Psychosomatik","BGIb";0,"Leer"},2,0)</f>
        <v>Leer</v>
      </c>
      <c r="P430" s="253" t="str">
        <f t="shared" si="74"/>
        <v>Leer</v>
      </c>
      <c r="Q430" s="253">
        <f t="shared" si="75"/>
        <v>0</v>
      </c>
      <c r="R430" s="253">
        <f t="shared" si="76"/>
        <v>0</v>
      </c>
      <c r="S430" s="253">
        <f t="shared" si="77"/>
        <v>0</v>
      </c>
      <c r="T430" s="253">
        <f t="shared" si="78"/>
        <v>0</v>
      </c>
      <c r="U430" s="253">
        <f t="shared" si="79"/>
        <v>0</v>
      </c>
      <c r="V430" s="253">
        <f t="shared" si="80"/>
        <v>0</v>
      </c>
      <c r="W430" s="253">
        <f t="shared" si="81"/>
        <v>0</v>
      </c>
    </row>
    <row r="431" spans="2:23" x14ac:dyDescent="0.35">
      <c r="B431" s="58" t="str">
        <f t="shared" si="82"/>
        <v>!!!</v>
      </c>
      <c r="C431" s="226"/>
      <c r="D431" s="246"/>
      <c r="E431" s="248"/>
      <c r="F431" s="261"/>
      <c r="G431" s="172"/>
      <c r="H431" s="246"/>
      <c r="I431" s="28"/>
      <c r="J431" s="17"/>
      <c r="K431" s="253" t="str">
        <f t="shared" si="83"/>
        <v>Leer</v>
      </c>
      <c r="L431" s="253" t="str">
        <f t="shared" si="73"/>
        <v>Leer</v>
      </c>
      <c r="M431" s="253" t="str">
        <f t="shared" si="84"/>
        <v>Leer</v>
      </c>
      <c r="N431" s="253" t="str">
        <f>VLOOKUP(C431,{"29 - Psychiatrie (Erwachsene)","BGI";"30 - Kinder- und Jugendpsychiatrie","BGII";"31 - Psychosomatik","BGI";0,"Leer"},2,0)</f>
        <v>Leer</v>
      </c>
      <c r="O431" s="253" t="str">
        <f>VLOOKUP(C431,{"29 - Psychiatrie (Erwachsene)","BGIb";"30 - Kinder- und Jugendpsychiatrie","BGIIb";"31 - Psychosomatik","BGIb";0,"Leer"},2,0)</f>
        <v>Leer</v>
      </c>
      <c r="P431" s="253" t="str">
        <f t="shared" si="74"/>
        <v>Leer</v>
      </c>
      <c r="Q431" s="253">
        <f t="shared" si="75"/>
        <v>0</v>
      </c>
      <c r="R431" s="253">
        <f t="shared" si="76"/>
        <v>0</v>
      </c>
      <c r="S431" s="253">
        <f t="shared" si="77"/>
        <v>0</v>
      </c>
      <c r="T431" s="253">
        <f t="shared" si="78"/>
        <v>0</v>
      </c>
      <c r="U431" s="253">
        <f t="shared" si="79"/>
        <v>0</v>
      </c>
      <c r="V431" s="253">
        <f t="shared" si="80"/>
        <v>0</v>
      </c>
      <c r="W431" s="253">
        <f t="shared" si="81"/>
        <v>0</v>
      </c>
    </row>
    <row r="432" spans="2:23" x14ac:dyDescent="0.35">
      <c r="B432" s="58" t="str">
        <f t="shared" si="82"/>
        <v>!!!</v>
      </c>
      <c r="C432" s="226"/>
      <c r="D432" s="246"/>
      <c r="E432" s="248"/>
      <c r="F432" s="261"/>
      <c r="G432" s="172"/>
      <c r="H432" s="246"/>
      <c r="I432" s="28"/>
      <c r="J432" s="17"/>
      <c r="K432" s="253" t="str">
        <f t="shared" si="83"/>
        <v>Leer</v>
      </c>
      <c r="L432" s="253" t="str">
        <f t="shared" si="73"/>
        <v>Leer</v>
      </c>
      <c r="M432" s="253" t="str">
        <f t="shared" si="84"/>
        <v>Leer</v>
      </c>
      <c r="N432" s="253" t="str">
        <f>VLOOKUP(C432,{"29 - Psychiatrie (Erwachsene)","BGI";"30 - Kinder- und Jugendpsychiatrie","BGII";"31 - Psychosomatik","BGI";0,"Leer"},2,0)</f>
        <v>Leer</v>
      </c>
      <c r="O432" s="253" t="str">
        <f>VLOOKUP(C432,{"29 - Psychiatrie (Erwachsene)","BGIb";"30 - Kinder- und Jugendpsychiatrie","BGIIb";"31 - Psychosomatik","BGIb";0,"Leer"},2,0)</f>
        <v>Leer</v>
      </c>
      <c r="P432" s="253" t="str">
        <f t="shared" si="74"/>
        <v>Leer</v>
      </c>
      <c r="Q432" s="253">
        <f t="shared" si="75"/>
        <v>0</v>
      </c>
      <c r="R432" s="253">
        <f t="shared" si="76"/>
        <v>0</v>
      </c>
      <c r="S432" s="253">
        <f t="shared" si="77"/>
        <v>0</v>
      </c>
      <c r="T432" s="253">
        <f t="shared" si="78"/>
        <v>0</v>
      </c>
      <c r="U432" s="253">
        <f t="shared" si="79"/>
        <v>0</v>
      </c>
      <c r="V432" s="253">
        <f t="shared" si="80"/>
        <v>0</v>
      </c>
      <c r="W432" s="253">
        <f t="shared" si="81"/>
        <v>0</v>
      </c>
    </row>
    <row r="433" spans="2:23" x14ac:dyDescent="0.35">
      <c r="B433" s="58" t="str">
        <f t="shared" si="82"/>
        <v>!!!</v>
      </c>
      <c r="C433" s="226"/>
      <c r="D433" s="246"/>
      <c r="E433" s="248"/>
      <c r="F433" s="261"/>
      <c r="G433" s="172"/>
      <c r="H433" s="246"/>
      <c r="I433" s="28"/>
      <c r="J433" s="17"/>
      <c r="K433" s="253" t="str">
        <f t="shared" si="83"/>
        <v>Leer</v>
      </c>
      <c r="L433" s="253" t="str">
        <f t="shared" si="73"/>
        <v>Leer</v>
      </c>
      <c r="M433" s="253" t="str">
        <f t="shared" si="84"/>
        <v>Leer</v>
      </c>
      <c r="N433" s="253" t="str">
        <f>VLOOKUP(C433,{"29 - Psychiatrie (Erwachsene)","BGI";"30 - Kinder- und Jugendpsychiatrie","BGII";"31 - Psychosomatik","BGI";0,"Leer"},2,0)</f>
        <v>Leer</v>
      </c>
      <c r="O433" s="253" t="str">
        <f>VLOOKUP(C433,{"29 - Psychiatrie (Erwachsene)","BGIb";"30 - Kinder- und Jugendpsychiatrie","BGIIb";"31 - Psychosomatik","BGIb";0,"Leer"},2,0)</f>
        <v>Leer</v>
      </c>
      <c r="P433" s="253" t="str">
        <f t="shared" si="74"/>
        <v>Leer</v>
      </c>
      <c r="Q433" s="253">
        <f t="shared" si="75"/>
        <v>0</v>
      </c>
      <c r="R433" s="253">
        <f t="shared" si="76"/>
        <v>0</v>
      </c>
      <c r="S433" s="253">
        <f t="shared" si="77"/>
        <v>0</v>
      </c>
      <c r="T433" s="253">
        <f t="shared" si="78"/>
        <v>0</v>
      </c>
      <c r="U433" s="253">
        <f t="shared" si="79"/>
        <v>0</v>
      </c>
      <c r="V433" s="253">
        <f t="shared" si="80"/>
        <v>0</v>
      </c>
      <c r="W433" s="253">
        <f t="shared" si="81"/>
        <v>0</v>
      </c>
    </row>
    <row r="434" spans="2:23" x14ac:dyDescent="0.35">
      <c r="B434" s="58" t="str">
        <f t="shared" si="82"/>
        <v>!!!</v>
      </c>
      <c r="C434" s="226"/>
      <c r="D434" s="246"/>
      <c r="E434" s="248"/>
      <c r="F434" s="261"/>
      <c r="G434" s="172"/>
      <c r="H434" s="246"/>
      <c r="I434" s="28"/>
      <c r="J434" s="17"/>
      <c r="K434" s="253" t="str">
        <f t="shared" si="83"/>
        <v>Leer</v>
      </c>
      <c r="L434" s="253" t="str">
        <f t="shared" si="73"/>
        <v>Leer</v>
      </c>
      <c r="M434" s="253" t="str">
        <f t="shared" si="84"/>
        <v>Leer</v>
      </c>
      <c r="N434" s="253" t="str">
        <f>VLOOKUP(C434,{"29 - Psychiatrie (Erwachsene)","BGI";"30 - Kinder- und Jugendpsychiatrie","BGII";"31 - Psychosomatik","BGI";0,"Leer"},2,0)</f>
        <v>Leer</v>
      </c>
      <c r="O434" s="253" t="str">
        <f>VLOOKUP(C434,{"29 - Psychiatrie (Erwachsene)","BGIb";"30 - Kinder- und Jugendpsychiatrie","BGIIb";"31 - Psychosomatik","BGIb";0,"Leer"},2,0)</f>
        <v>Leer</v>
      </c>
      <c r="P434" s="253" t="str">
        <f t="shared" si="74"/>
        <v>Leer</v>
      </c>
      <c r="Q434" s="253">
        <f t="shared" si="75"/>
        <v>0</v>
      </c>
      <c r="R434" s="253">
        <f t="shared" si="76"/>
        <v>0</v>
      </c>
      <c r="S434" s="253">
        <f t="shared" si="77"/>
        <v>0</v>
      </c>
      <c r="T434" s="253">
        <f t="shared" si="78"/>
        <v>0</v>
      </c>
      <c r="U434" s="253">
        <f t="shared" si="79"/>
        <v>0</v>
      </c>
      <c r="V434" s="253">
        <f t="shared" si="80"/>
        <v>0</v>
      </c>
      <c r="W434" s="253">
        <f t="shared" si="81"/>
        <v>0</v>
      </c>
    </row>
    <row r="435" spans="2:23" x14ac:dyDescent="0.35">
      <c r="B435" s="58" t="str">
        <f t="shared" si="82"/>
        <v>!!!</v>
      </c>
      <c r="C435" s="226"/>
      <c r="D435" s="246"/>
      <c r="E435" s="248"/>
      <c r="F435" s="261"/>
      <c r="G435" s="172"/>
      <c r="H435" s="246"/>
      <c r="I435" s="28"/>
      <c r="J435" s="17"/>
      <c r="K435" s="253" t="str">
        <f t="shared" si="83"/>
        <v>Leer</v>
      </c>
      <c r="L435" s="253" t="str">
        <f t="shared" si="73"/>
        <v>Leer</v>
      </c>
      <c r="M435" s="253" t="str">
        <f t="shared" si="84"/>
        <v>Leer</v>
      </c>
      <c r="N435" s="253" t="str">
        <f>VLOOKUP(C435,{"29 - Psychiatrie (Erwachsene)","BGI";"30 - Kinder- und Jugendpsychiatrie","BGII";"31 - Psychosomatik","BGI";0,"Leer"},2,0)</f>
        <v>Leer</v>
      </c>
      <c r="O435" s="253" t="str">
        <f>VLOOKUP(C435,{"29 - Psychiatrie (Erwachsene)","BGIb";"30 - Kinder- und Jugendpsychiatrie","BGIIb";"31 - Psychosomatik","BGIb";0,"Leer"},2,0)</f>
        <v>Leer</v>
      </c>
      <c r="P435" s="253" t="str">
        <f t="shared" si="74"/>
        <v>Leer</v>
      </c>
      <c r="Q435" s="253">
        <f t="shared" si="75"/>
        <v>0</v>
      </c>
      <c r="R435" s="253">
        <f t="shared" si="76"/>
        <v>0</v>
      </c>
      <c r="S435" s="253">
        <f t="shared" si="77"/>
        <v>0</v>
      </c>
      <c r="T435" s="253">
        <f t="shared" si="78"/>
        <v>0</v>
      </c>
      <c r="U435" s="253">
        <f t="shared" si="79"/>
        <v>0</v>
      </c>
      <c r="V435" s="253">
        <f t="shared" si="80"/>
        <v>0</v>
      </c>
      <c r="W435" s="253">
        <f t="shared" si="81"/>
        <v>0</v>
      </c>
    </row>
    <row r="436" spans="2:23" x14ac:dyDescent="0.35">
      <c r="B436" s="58" t="str">
        <f t="shared" si="82"/>
        <v>!!!</v>
      </c>
      <c r="C436" s="226"/>
      <c r="D436" s="246"/>
      <c r="E436" s="248"/>
      <c r="F436" s="261"/>
      <c r="G436" s="172"/>
      <c r="H436" s="246"/>
      <c r="I436" s="28"/>
      <c r="J436" s="17"/>
      <c r="K436" s="253" t="str">
        <f t="shared" si="83"/>
        <v>Leer</v>
      </c>
      <c r="L436" s="253" t="str">
        <f t="shared" si="73"/>
        <v>Leer</v>
      </c>
      <c r="M436" s="253" t="str">
        <f t="shared" si="84"/>
        <v>Leer</v>
      </c>
      <c r="N436" s="253" t="str">
        <f>VLOOKUP(C436,{"29 - Psychiatrie (Erwachsene)","BGI";"30 - Kinder- und Jugendpsychiatrie","BGII";"31 - Psychosomatik","BGI";0,"Leer"},2,0)</f>
        <v>Leer</v>
      </c>
      <c r="O436" s="253" t="str">
        <f>VLOOKUP(C436,{"29 - Psychiatrie (Erwachsene)","BGIb";"30 - Kinder- und Jugendpsychiatrie","BGIIb";"31 - Psychosomatik","BGIb";0,"Leer"},2,0)</f>
        <v>Leer</v>
      </c>
      <c r="P436" s="253" t="str">
        <f t="shared" si="74"/>
        <v>Leer</v>
      </c>
      <c r="Q436" s="253">
        <f t="shared" si="75"/>
        <v>0</v>
      </c>
      <c r="R436" s="253">
        <f t="shared" si="76"/>
        <v>0</v>
      </c>
      <c r="S436" s="253">
        <f t="shared" si="77"/>
        <v>0</v>
      </c>
      <c r="T436" s="253">
        <f t="shared" si="78"/>
        <v>0</v>
      </c>
      <c r="U436" s="253">
        <f t="shared" si="79"/>
        <v>0</v>
      </c>
      <c r="V436" s="253">
        <f t="shared" si="80"/>
        <v>0</v>
      </c>
      <c r="W436" s="253">
        <f t="shared" si="81"/>
        <v>0</v>
      </c>
    </row>
    <row r="437" spans="2:23" x14ac:dyDescent="0.35">
      <c r="B437" s="58" t="str">
        <f t="shared" si="82"/>
        <v>!!!</v>
      </c>
      <c r="C437" s="226"/>
      <c r="D437" s="246"/>
      <c r="E437" s="248"/>
      <c r="F437" s="261"/>
      <c r="G437" s="172"/>
      <c r="H437" s="246"/>
      <c r="I437" s="28"/>
      <c r="J437" s="17"/>
      <c r="K437" s="253" t="str">
        <f t="shared" si="83"/>
        <v>Leer</v>
      </c>
      <c r="L437" s="253" t="str">
        <f t="shared" si="73"/>
        <v>Leer</v>
      </c>
      <c r="M437" s="253" t="str">
        <f t="shared" si="84"/>
        <v>Leer</v>
      </c>
      <c r="N437" s="253" t="str">
        <f>VLOOKUP(C437,{"29 - Psychiatrie (Erwachsene)","BGI";"30 - Kinder- und Jugendpsychiatrie","BGII";"31 - Psychosomatik","BGI";0,"Leer"},2,0)</f>
        <v>Leer</v>
      </c>
      <c r="O437" s="253" t="str">
        <f>VLOOKUP(C437,{"29 - Psychiatrie (Erwachsene)","BGIb";"30 - Kinder- und Jugendpsychiatrie","BGIIb";"31 - Psychosomatik","BGIb";0,"Leer"},2,0)</f>
        <v>Leer</v>
      </c>
      <c r="P437" s="253" t="str">
        <f t="shared" si="74"/>
        <v>Leer</v>
      </c>
      <c r="Q437" s="253">
        <f t="shared" si="75"/>
        <v>0</v>
      </c>
      <c r="R437" s="253">
        <f t="shared" si="76"/>
        <v>0</v>
      </c>
      <c r="S437" s="253">
        <f t="shared" si="77"/>
        <v>0</v>
      </c>
      <c r="T437" s="253">
        <f t="shared" si="78"/>
        <v>0</v>
      </c>
      <c r="U437" s="253">
        <f t="shared" si="79"/>
        <v>0</v>
      </c>
      <c r="V437" s="253">
        <f t="shared" si="80"/>
        <v>0</v>
      </c>
      <c r="W437" s="253">
        <f t="shared" si="81"/>
        <v>0</v>
      </c>
    </row>
    <row r="438" spans="2:23" x14ac:dyDescent="0.35">
      <c r="B438" s="58" t="str">
        <f t="shared" si="82"/>
        <v>!!!</v>
      </c>
      <c r="C438" s="226"/>
      <c r="D438" s="246"/>
      <c r="E438" s="248"/>
      <c r="F438" s="261"/>
      <c r="G438" s="172"/>
      <c r="H438" s="246"/>
      <c r="I438" s="28"/>
      <c r="J438" s="17"/>
      <c r="K438" s="253" t="str">
        <f t="shared" si="83"/>
        <v>Leer</v>
      </c>
      <c r="L438" s="253" t="str">
        <f t="shared" si="73"/>
        <v>Leer</v>
      </c>
      <c r="M438" s="253" t="str">
        <f t="shared" si="84"/>
        <v>Leer</v>
      </c>
      <c r="N438" s="253" t="str">
        <f>VLOOKUP(C438,{"29 - Psychiatrie (Erwachsene)","BGI";"30 - Kinder- und Jugendpsychiatrie","BGII";"31 - Psychosomatik","BGI";0,"Leer"},2,0)</f>
        <v>Leer</v>
      </c>
      <c r="O438" s="253" t="str">
        <f>VLOOKUP(C438,{"29 - Psychiatrie (Erwachsene)","BGIb";"30 - Kinder- und Jugendpsychiatrie","BGIIb";"31 - Psychosomatik","BGIb";0,"Leer"},2,0)</f>
        <v>Leer</v>
      </c>
      <c r="P438" s="253" t="str">
        <f t="shared" si="74"/>
        <v>Leer</v>
      </c>
      <c r="Q438" s="253">
        <f t="shared" si="75"/>
        <v>0</v>
      </c>
      <c r="R438" s="253">
        <f t="shared" si="76"/>
        <v>0</v>
      </c>
      <c r="S438" s="253">
        <f t="shared" si="77"/>
        <v>0</v>
      </c>
      <c r="T438" s="253">
        <f t="shared" si="78"/>
        <v>0</v>
      </c>
      <c r="U438" s="253">
        <f t="shared" si="79"/>
        <v>0</v>
      </c>
      <c r="V438" s="253">
        <f t="shared" si="80"/>
        <v>0</v>
      </c>
      <c r="W438" s="253">
        <f t="shared" si="81"/>
        <v>0</v>
      </c>
    </row>
    <row r="439" spans="2:23" x14ac:dyDescent="0.35">
      <c r="B439" s="58" t="str">
        <f t="shared" si="82"/>
        <v>!!!</v>
      </c>
      <c r="C439" s="226"/>
      <c r="D439" s="246"/>
      <c r="E439" s="248"/>
      <c r="F439" s="261"/>
      <c r="G439" s="172"/>
      <c r="H439" s="246"/>
      <c r="I439" s="28"/>
      <c r="J439" s="17"/>
      <c r="K439" s="253" t="str">
        <f t="shared" si="83"/>
        <v>Leer</v>
      </c>
      <c r="L439" s="253" t="str">
        <f t="shared" si="73"/>
        <v>Leer</v>
      </c>
      <c r="M439" s="253" t="str">
        <f t="shared" si="84"/>
        <v>Leer</v>
      </c>
      <c r="N439" s="253" t="str">
        <f>VLOOKUP(C439,{"29 - Psychiatrie (Erwachsene)","BGI";"30 - Kinder- und Jugendpsychiatrie","BGII";"31 - Psychosomatik","BGI";0,"Leer"},2,0)</f>
        <v>Leer</v>
      </c>
      <c r="O439" s="253" t="str">
        <f>VLOOKUP(C439,{"29 - Psychiatrie (Erwachsene)","BGIb";"30 - Kinder- und Jugendpsychiatrie","BGIIb";"31 - Psychosomatik","BGIb";0,"Leer"},2,0)</f>
        <v>Leer</v>
      </c>
      <c r="P439" s="253" t="str">
        <f t="shared" si="74"/>
        <v>Leer</v>
      </c>
      <c r="Q439" s="253">
        <f t="shared" si="75"/>
        <v>0</v>
      </c>
      <c r="R439" s="253">
        <f t="shared" si="76"/>
        <v>0</v>
      </c>
      <c r="S439" s="253">
        <f t="shared" si="77"/>
        <v>0</v>
      </c>
      <c r="T439" s="253">
        <f t="shared" si="78"/>
        <v>0</v>
      </c>
      <c r="U439" s="253">
        <f t="shared" si="79"/>
        <v>0</v>
      </c>
      <c r="V439" s="253">
        <f t="shared" si="80"/>
        <v>0</v>
      </c>
      <c r="W439" s="253">
        <f t="shared" si="81"/>
        <v>0</v>
      </c>
    </row>
    <row r="440" spans="2:23" x14ac:dyDescent="0.35">
      <c r="B440" s="58" t="str">
        <f t="shared" si="82"/>
        <v>!!!</v>
      </c>
      <c r="C440" s="226"/>
      <c r="D440" s="246"/>
      <c r="E440" s="248"/>
      <c r="F440" s="261"/>
      <c r="G440" s="172"/>
      <c r="H440" s="246"/>
      <c r="I440" s="28"/>
      <c r="J440" s="17"/>
      <c r="K440" s="253" t="str">
        <f t="shared" si="83"/>
        <v>Leer</v>
      </c>
      <c r="L440" s="253" t="str">
        <f t="shared" si="73"/>
        <v>Leer</v>
      </c>
      <c r="M440" s="253" t="str">
        <f t="shared" si="84"/>
        <v>Leer</v>
      </c>
      <c r="N440" s="253" t="str">
        <f>VLOOKUP(C440,{"29 - Psychiatrie (Erwachsene)","BGI";"30 - Kinder- und Jugendpsychiatrie","BGII";"31 - Psychosomatik","BGI";0,"Leer"},2,0)</f>
        <v>Leer</v>
      </c>
      <c r="O440" s="253" t="str">
        <f>VLOOKUP(C440,{"29 - Psychiatrie (Erwachsene)","BGIb";"30 - Kinder- und Jugendpsychiatrie","BGIIb";"31 - Psychosomatik","BGIb";0,"Leer"},2,0)</f>
        <v>Leer</v>
      </c>
      <c r="P440" s="253" t="str">
        <f t="shared" si="74"/>
        <v>Leer</v>
      </c>
      <c r="Q440" s="253">
        <f t="shared" si="75"/>
        <v>0</v>
      </c>
      <c r="R440" s="253">
        <f t="shared" si="76"/>
        <v>0</v>
      </c>
      <c r="S440" s="253">
        <f t="shared" si="77"/>
        <v>0</v>
      </c>
      <c r="T440" s="253">
        <f t="shared" si="78"/>
        <v>0</v>
      </c>
      <c r="U440" s="253">
        <f t="shared" si="79"/>
        <v>0</v>
      </c>
      <c r="V440" s="253">
        <f t="shared" si="80"/>
        <v>0</v>
      </c>
      <c r="W440" s="253">
        <f t="shared" si="81"/>
        <v>0</v>
      </c>
    </row>
    <row r="441" spans="2:23" x14ac:dyDescent="0.35">
      <c r="B441" s="58" t="str">
        <f t="shared" si="82"/>
        <v>!!!</v>
      </c>
      <c r="C441" s="226"/>
      <c r="D441" s="246"/>
      <c r="E441" s="248"/>
      <c r="F441" s="261"/>
      <c r="G441" s="172"/>
      <c r="H441" s="246"/>
      <c r="I441" s="28"/>
      <c r="J441" s="17"/>
      <c r="K441" s="253" t="str">
        <f t="shared" si="83"/>
        <v>Leer</v>
      </c>
      <c r="L441" s="253" t="str">
        <f t="shared" si="73"/>
        <v>Leer</v>
      </c>
      <c r="M441" s="253" t="str">
        <f t="shared" si="84"/>
        <v>Leer</v>
      </c>
      <c r="N441" s="253" t="str">
        <f>VLOOKUP(C441,{"29 - Psychiatrie (Erwachsene)","BGI";"30 - Kinder- und Jugendpsychiatrie","BGII";"31 - Psychosomatik","BGI";0,"Leer"},2,0)</f>
        <v>Leer</v>
      </c>
      <c r="O441" s="253" t="str">
        <f>VLOOKUP(C441,{"29 - Psychiatrie (Erwachsene)","BGIb";"30 - Kinder- und Jugendpsychiatrie","BGIIb";"31 - Psychosomatik","BGIb";0,"Leer"},2,0)</f>
        <v>Leer</v>
      </c>
      <c r="P441" s="253" t="str">
        <f t="shared" si="74"/>
        <v>Leer</v>
      </c>
      <c r="Q441" s="253">
        <f t="shared" si="75"/>
        <v>0</v>
      </c>
      <c r="R441" s="253">
        <f t="shared" si="76"/>
        <v>0</v>
      </c>
      <c r="S441" s="253">
        <f t="shared" si="77"/>
        <v>0</v>
      </c>
      <c r="T441" s="253">
        <f t="shared" si="78"/>
        <v>0</v>
      </c>
      <c r="U441" s="253">
        <f t="shared" si="79"/>
        <v>0</v>
      </c>
      <c r="V441" s="253">
        <f t="shared" si="80"/>
        <v>0</v>
      </c>
      <c r="W441" s="253">
        <f t="shared" si="81"/>
        <v>0</v>
      </c>
    </row>
    <row r="442" spans="2:23" x14ac:dyDescent="0.35">
      <c r="B442" s="58" t="str">
        <f t="shared" si="82"/>
        <v>!!!</v>
      </c>
      <c r="C442" s="226"/>
      <c r="D442" s="246"/>
      <c r="E442" s="248"/>
      <c r="F442" s="261"/>
      <c r="G442" s="172"/>
      <c r="H442" s="246"/>
      <c r="I442" s="28"/>
      <c r="J442" s="17"/>
      <c r="K442" s="253" t="str">
        <f t="shared" si="83"/>
        <v>Leer</v>
      </c>
      <c r="L442" s="253" t="str">
        <f t="shared" si="73"/>
        <v>Leer</v>
      </c>
      <c r="M442" s="253" t="str">
        <f t="shared" si="84"/>
        <v>Leer</v>
      </c>
      <c r="N442" s="253" t="str">
        <f>VLOOKUP(C442,{"29 - Psychiatrie (Erwachsene)","BGI";"30 - Kinder- und Jugendpsychiatrie","BGII";"31 - Psychosomatik","BGI";0,"Leer"},2,0)</f>
        <v>Leer</v>
      </c>
      <c r="O442" s="253" t="str">
        <f>VLOOKUP(C442,{"29 - Psychiatrie (Erwachsene)","BGIb";"30 - Kinder- und Jugendpsychiatrie","BGIIb";"31 - Psychosomatik","BGIb";0,"Leer"},2,0)</f>
        <v>Leer</v>
      </c>
      <c r="P442" s="253" t="str">
        <f t="shared" si="74"/>
        <v>Leer</v>
      </c>
      <c r="Q442" s="253">
        <f t="shared" si="75"/>
        <v>0</v>
      </c>
      <c r="R442" s="253">
        <f t="shared" si="76"/>
        <v>0</v>
      </c>
      <c r="S442" s="253">
        <f t="shared" si="77"/>
        <v>0</v>
      </c>
      <c r="T442" s="253">
        <f t="shared" si="78"/>
        <v>0</v>
      </c>
      <c r="U442" s="253">
        <f t="shared" si="79"/>
        <v>0</v>
      </c>
      <c r="V442" s="253">
        <f t="shared" si="80"/>
        <v>0</v>
      </c>
      <c r="W442" s="253">
        <f t="shared" si="81"/>
        <v>0</v>
      </c>
    </row>
    <row r="443" spans="2:23" x14ac:dyDescent="0.35">
      <c r="B443" s="58" t="str">
        <f t="shared" si="82"/>
        <v>!!!</v>
      </c>
      <c r="C443" s="226"/>
      <c r="D443" s="246"/>
      <c r="E443" s="248"/>
      <c r="F443" s="261"/>
      <c r="G443" s="172"/>
      <c r="H443" s="246"/>
      <c r="I443" s="28"/>
      <c r="J443" s="17"/>
      <c r="K443" s="253" t="str">
        <f t="shared" si="83"/>
        <v>Leer</v>
      </c>
      <c r="L443" s="253" t="str">
        <f t="shared" si="73"/>
        <v>Leer</v>
      </c>
      <c r="M443" s="253" t="str">
        <f t="shared" si="84"/>
        <v>Leer</v>
      </c>
      <c r="N443" s="253" t="str">
        <f>VLOOKUP(C443,{"29 - Psychiatrie (Erwachsene)","BGI";"30 - Kinder- und Jugendpsychiatrie","BGII";"31 - Psychosomatik","BGI";0,"Leer"},2,0)</f>
        <v>Leer</v>
      </c>
      <c r="O443" s="253" t="str">
        <f>VLOOKUP(C443,{"29 - Psychiatrie (Erwachsene)","BGIb";"30 - Kinder- und Jugendpsychiatrie","BGIIb";"31 - Psychosomatik","BGIb";0,"Leer"},2,0)</f>
        <v>Leer</v>
      </c>
      <c r="P443" s="253" t="str">
        <f t="shared" si="74"/>
        <v>Leer</v>
      </c>
      <c r="Q443" s="253">
        <f t="shared" si="75"/>
        <v>0</v>
      </c>
      <c r="R443" s="253">
        <f t="shared" si="76"/>
        <v>0</v>
      </c>
      <c r="S443" s="253">
        <f t="shared" si="77"/>
        <v>0</v>
      </c>
      <c r="T443" s="253">
        <f t="shared" si="78"/>
        <v>0</v>
      </c>
      <c r="U443" s="253">
        <f t="shared" si="79"/>
        <v>0</v>
      </c>
      <c r="V443" s="253">
        <f t="shared" si="80"/>
        <v>0</v>
      </c>
      <c r="W443" s="253">
        <f t="shared" si="81"/>
        <v>0</v>
      </c>
    </row>
    <row r="444" spans="2:23" x14ac:dyDescent="0.35">
      <c r="B444" s="58" t="str">
        <f t="shared" si="82"/>
        <v>!!!</v>
      </c>
      <c r="C444" s="226"/>
      <c r="D444" s="246"/>
      <c r="E444" s="248"/>
      <c r="F444" s="261"/>
      <c r="G444" s="172"/>
      <c r="H444" s="246"/>
      <c r="I444" s="28"/>
      <c r="J444" s="17"/>
      <c r="K444" s="253" t="str">
        <f t="shared" si="83"/>
        <v>Leer</v>
      </c>
      <c r="L444" s="253" t="str">
        <f t="shared" si="73"/>
        <v>Leer</v>
      </c>
      <c r="M444" s="253" t="str">
        <f t="shared" si="84"/>
        <v>Leer</v>
      </c>
      <c r="N444" s="253" t="str">
        <f>VLOOKUP(C444,{"29 - Psychiatrie (Erwachsene)","BGI";"30 - Kinder- und Jugendpsychiatrie","BGII";"31 - Psychosomatik","BGI";0,"Leer"},2,0)</f>
        <v>Leer</v>
      </c>
      <c r="O444" s="253" t="str">
        <f>VLOOKUP(C444,{"29 - Psychiatrie (Erwachsene)","BGIb";"30 - Kinder- und Jugendpsychiatrie","BGIIb";"31 - Psychosomatik","BGIb";0,"Leer"},2,0)</f>
        <v>Leer</v>
      </c>
      <c r="P444" s="253" t="str">
        <f t="shared" si="74"/>
        <v>Leer</v>
      </c>
      <c r="Q444" s="253">
        <f t="shared" si="75"/>
        <v>0</v>
      </c>
      <c r="R444" s="253">
        <f t="shared" si="76"/>
        <v>0</v>
      </c>
      <c r="S444" s="253">
        <f t="shared" si="77"/>
        <v>0</v>
      </c>
      <c r="T444" s="253">
        <f t="shared" si="78"/>
        <v>0</v>
      </c>
      <c r="U444" s="253">
        <f t="shared" si="79"/>
        <v>0</v>
      </c>
      <c r="V444" s="253">
        <f t="shared" si="80"/>
        <v>0</v>
      </c>
      <c r="W444" s="253">
        <f t="shared" si="81"/>
        <v>0</v>
      </c>
    </row>
    <row r="445" spans="2:23" x14ac:dyDescent="0.35">
      <c r="B445" s="58" t="str">
        <f t="shared" si="82"/>
        <v>!!!</v>
      </c>
      <c r="C445" s="226"/>
      <c r="D445" s="246"/>
      <c r="E445" s="248"/>
      <c r="F445" s="261"/>
      <c r="G445" s="172"/>
      <c r="H445" s="246"/>
      <c r="I445" s="28"/>
      <c r="J445" s="17"/>
      <c r="K445" s="253" t="str">
        <f t="shared" si="83"/>
        <v>Leer</v>
      </c>
      <c r="L445" s="253" t="str">
        <f t="shared" si="73"/>
        <v>Leer</v>
      </c>
      <c r="M445" s="253" t="str">
        <f t="shared" si="84"/>
        <v>Leer</v>
      </c>
      <c r="N445" s="253" t="str">
        <f>VLOOKUP(C445,{"29 - Psychiatrie (Erwachsene)","BGI";"30 - Kinder- und Jugendpsychiatrie","BGII";"31 - Psychosomatik","BGI";0,"Leer"},2,0)</f>
        <v>Leer</v>
      </c>
      <c r="O445" s="253" t="str">
        <f>VLOOKUP(C445,{"29 - Psychiatrie (Erwachsene)","BGIb";"30 - Kinder- und Jugendpsychiatrie","BGIIb";"31 - Psychosomatik","BGIb";0,"Leer"},2,0)</f>
        <v>Leer</v>
      </c>
      <c r="P445" s="253" t="str">
        <f t="shared" si="74"/>
        <v>Leer</v>
      </c>
      <c r="Q445" s="253">
        <f t="shared" si="75"/>
        <v>0</v>
      </c>
      <c r="R445" s="253">
        <f t="shared" si="76"/>
        <v>0</v>
      </c>
      <c r="S445" s="253">
        <f t="shared" si="77"/>
        <v>0</v>
      </c>
      <c r="T445" s="253">
        <f t="shared" si="78"/>
        <v>0</v>
      </c>
      <c r="U445" s="253">
        <f t="shared" si="79"/>
        <v>0</v>
      </c>
      <c r="V445" s="253">
        <f t="shared" si="80"/>
        <v>0</v>
      </c>
      <c r="W445" s="253">
        <f t="shared" si="81"/>
        <v>0</v>
      </c>
    </row>
    <row r="446" spans="2:23" x14ac:dyDescent="0.35">
      <c r="B446" s="58" t="str">
        <f t="shared" si="82"/>
        <v>!!!</v>
      </c>
      <c r="C446" s="226"/>
      <c r="D446" s="246"/>
      <c r="E446" s="248"/>
      <c r="F446" s="261"/>
      <c r="G446" s="172"/>
      <c r="H446" s="246"/>
      <c r="I446" s="28"/>
      <c r="J446" s="17"/>
      <c r="K446" s="253" t="str">
        <f t="shared" si="83"/>
        <v>Leer</v>
      </c>
      <c r="L446" s="253" t="str">
        <f t="shared" si="73"/>
        <v>Leer</v>
      </c>
      <c r="M446" s="253" t="str">
        <f t="shared" si="84"/>
        <v>Leer</v>
      </c>
      <c r="N446" s="253" t="str">
        <f>VLOOKUP(C446,{"29 - Psychiatrie (Erwachsene)","BGI";"30 - Kinder- und Jugendpsychiatrie","BGII";"31 - Psychosomatik","BGI";0,"Leer"},2,0)</f>
        <v>Leer</v>
      </c>
      <c r="O446" s="253" t="str">
        <f>VLOOKUP(C446,{"29 - Psychiatrie (Erwachsene)","BGIb";"30 - Kinder- und Jugendpsychiatrie","BGIIb";"31 - Psychosomatik","BGIb";0,"Leer"},2,0)</f>
        <v>Leer</v>
      </c>
      <c r="P446" s="253" t="str">
        <f t="shared" si="74"/>
        <v>Leer</v>
      </c>
      <c r="Q446" s="253">
        <f t="shared" si="75"/>
        <v>0</v>
      </c>
      <c r="R446" s="253">
        <f t="shared" si="76"/>
        <v>0</v>
      </c>
      <c r="S446" s="253">
        <f t="shared" si="77"/>
        <v>0</v>
      </c>
      <c r="T446" s="253">
        <f t="shared" si="78"/>
        <v>0</v>
      </c>
      <c r="U446" s="253">
        <f t="shared" si="79"/>
        <v>0</v>
      </c>
      <c r="V446" s="253">
        <f t="shared" si="80"/>
        <v>0</v>
      </c>
      <c r="W446" s="253">
        <f t="shared" si="81"/>
        <v>0</v>
      </c>
    </row>
    <row r="447" spans="2:23" x14ac:dyDescent="0.35">
      <c r="B447" s="58" t="str">
        <f t="shared" si="82"/>
        <v>!!!</v>
      </c>
      <c r="C447" s="226"/>
      <c r="D447" s="246"/>
      <c r="E447" s="248"/>
      <c r="F447" s="261"/>
      <c r="G447" s="172"/>
      <c r="H447" s="246"/>
      <c r="I447" s="28"/>
      <c r="J447" s="17"/>
      <c r="K447" s="253" t="str">
        <f t="shared" si="83"/>
        <v>Leer</v>
      </c>
      <c r="L447" s="253" t="str">
        <f t="shared" si="73"/>
        <v>Leer</v>
      </c>
      <c r="M447" s="253" t="str">
        <f t="shared" si="84"/>
        <v>Leer</v>
      </c>
      <c r="N447" s="253" t="str">
        <f>VLOOKUP(C447,{"29 - Psychiatrie (Erwachsene)","BGI";"30 - Kinder- und Jugendpsychiatrie","BGII";"31 - Psychosomatik","BGI";0,"Leer"},2,0)</f>
        <v>Leer</v>
      </c>
      <c r="O447" s="253" t="str">
        <f>VLOOKUP(C447,{"29 - Psychiatrie (Erwachsene)","BGIb";"30 - Kinder- und Jugendpsychiatrie","BGIIb";"31 - Psychosomatik","BGIb";0,"Leer"},2,0)</f>
        <v>Leer</v>
      </c>
      <c r="P447" s="253" t="str">
        <f t="shared" si="74"/>
        <v>Leer</v>
      </c>
      <c r="Q447" s="253">
        <f t="shared" si="75"/>
        <v>0</v>
      </c>
      <c r="R447" s="253">
        <f t="shared" si="76"/>
        <v>0</v>
      </c>
      <c r="S447" s="253">
        <f t="shared" si="77"/>
        <v>0</v>
      </c>
      <c r="T447" s="253">
        <f t="shared" si="78"/>
        <v>0</v>
      </c>
      <c r="U447" s="253">
        <f t="shared" si="79"/>
        <v>0</v>
      </c>
      <c r="V447" s="253">
        <f t="shared" si="80"/>
        <v>0</v>
      </c>
      <c r="W447" s="253">
        <f t="shared" si="81"/>
        <v>0</v>
      </c>
    </row>
    <row r="448" spans="2:23" x14ac:dyDescent="0.35">
      <c r="B448" s="58" t="str">
        <f t="shared" si="82"/>
        <v>!!!</v>
      </c>
      <c r="C448" s="226"/>
      <c r="D448" s="246"/>
      <c r="E448" s="248"/>
      <c r="F448" s="261"/>
      <c r="G448" s="172"/>
      <c r="H448" s="246"/>
      <c r="I448" s="28"/>
      <c r="J448" s="17"/>
      <c r="K448" s="253" t="str">
        <f t="shared" si="83"/>
        <v>Leer</v>
      </c>
      <c r="L448" s="253" t="str">
        <f t="shared" si="73"/>
        <v>Leer</v>
      </c>
      <c r="M448" s="253" t="str">
        <f t="shared" si="84"/>
        <v>Leer</v>
      </c>
      <c r="N448" s="253" t="str">
        <f>VLOOKUP(C448,{"29 - Psychiatrie (Erwachsene)","BGI";"30 - Kinder- und Jugendpsychiatrie","BGII";"31 - Psychosomatik","BGI";0,"Leer"},2,0)</f>
        <v>Leer</v>
      </c>
      <c r="O448" s="253" t="str">
        <f>VLOOKUP(C448,{"29 - Psychiatrie (Erwachsene)","BGIb";"30 - Kinder- und Jugendpsychiatrie","BGIIb";"31 - Psychosomatik","BGIb";0,"Leer"},2,0)</f>
        <v>Leer</v>
      </c>
      <c r="P448" s="253" t="str">
        <f t="shared" si="74"/>
        <v>Leer</v>
      </c>
      <c r="Q448" s="253">
        <f t="shared" si="75"/>
        <v>0</v>
      </c>
      <c r="R448" s="253">
        <f t="shared" si="76"/>
        <v>0</v>
      </c>
      <c r="S448" s="253">
        <f t="shared" si="77"/>
        <v>0</v>
      </c>
      <c r="T448" s="253">
        <f t="shared" si="78"/>
        <v>0</v>
      </c>
      <c r="U448" s="253">
        <f t="shared" si="79"/>
        <v>0</v>
      </c>
      <c r="V448" s="253">
        <f t="shared" si="80"/>
        <v>0</v>
      </c>
      <c r="W448" s="253">
        <f t="shared" si="81"/>
        <v>0</v>
      </c>
    </row>
    <row r="449" spans="2:23" x14ac:dyDescent="0.35">
      <c r="B449" s="58" t="str">
        <f t="shared" si="82"/>
        <v>!!!</v>
      </c>
      <c r="C449" s="226"/>
      <c r="D449" s="246"/>
      <c r="E449" s="248"/>
      <c r="F449" s="261"/>
      <c r="G449" s="172"/>
      <c r="H449" s="246"/>
      <c r="I449" s="28"/>
      <c r="J449" s="17"/>
      <c r="K449" s="253" t="str">
        <f t="shared" si="83"/>
        <v>Leer</v>
      </c>
      <c r="L449" s="253" t="str">
        <f t="shared" si="73"/>
        <v>Leer</v>
      </c>
      <c r="M449" s="253" t="str">
        <f t="shared" si="84"/>
        <v>Leer</v>
      </c>
      <c r="N449" s="253" t="str">
        <f>VLOOKUP(C449,{"29 - Psychiatrie (Erwachsene)","BGI";"30 - Kinder- und Jugendpsychiatrie","BGII";"31 - Psychosomatik","BGI";0,"Leer"},2,0)</f>
        <v>Leer</v>
      </c>
      <c r="O449" s="253" t="str">
        <f>VLOOKUP(C449,{"29 - Psychiatrie (Erwachsene)","BGIb";"30 - Kinder- und Jugendpsychiatrie","BGIIb";"31 - Psychosomatik","BGIb";0,"Leer"},2,0)</f>
        <v>Leer</v>
      </c>
      <c r="P449" s="253" t="str">
        <f t="shared" si="74"/>
        <v>Leer</v>
      </c>
      <c r="Q449" s="253">
        <f t="shared" si="75"/>
        <v>0</v>
      </c>
      <c r="R449" s="253">
        <f t="shared" si="76"/>
        <v>0</v>
      </c>
      <c r="S449" s="253">
        <f t="shared" si="77"/>
        <v>0</v>
      </c>
      <c r="T449" s="253">
        <f t="shared" si="78"/>
        <v>0</v>
      </c>
      <c r="U449" s="253">
        <f t="shared" si="79"/>
        <v>0</v>
      </c>
      <c r="V449" s="253">
        <f t="shared" si="80"/>
        <v>0</v>
      </c>
      <c r="W449" s="253">
        <f t="shared" si="81"/>
        <v>0</v>
      </c>
    </row>
    <row r="450" spans="2:23" x14ac:dyDescent="0.35">
      <c r="B450" s="58" t="str">
        <f t="shared" si="82"/>
        <v>!!!</v>
      </c>
      <c r="C450" s="226"/>
      <c r="D450" s="246"/>
      <c r="E450" s="248"/>
      <c r="F450" s="261"/>
      <c r="G450" s="172"/>
      <c r="H450" s="246"/>
      <c r="I450" s="28"/>
      <c r="J450" s="17"/>
      <c r="K450" s="253" t="str">
        <f t="shared" si="83"/>
        <v>Leer</v>
      </c>
      <c r="L450" s="253" t="str">
        <f t="shared" si="73"/>
        <v>Leer</v>
      </c>
      <c r="M450" s="253" t="str">
        <f t="shared" si="84"/>
        <v>Leer</v>
      </c>
      <c r="N450" s="253" t="str">
        <f>VLOOKUP(C450,{"29 - Psychiatrie (Erwachsene)","BGI";"30 - Kinder- und Jugendpsychiatrie","BGII";"31 - Psychosomatik","BGI";0,"Leer"},2,0)</f>
        <v>Leer</v>
      </c>
      <c r="O450" s="253" t="str">
        <f>VLOOKUP(C450,{"29 - Psychiatrie (Erwachsene)","BGIb";"30 - Kinder- und Jugendpsychiatrie","BGIIb";"31 - Psychosomatik","BGIb";0,"Leer"},2,0)</f>
        <v>Leer</v>
      </c>
      <c r="P450" s="253" t="str">
        <f t="shared" si="74"/>
        <v>Leer</v>
      </c>
      <c r="Q450" s="253">
        <f t="shared" si="75"/>
        <v>0</v>
      </c>
      <c r="R450" s="253">
        <f t="shared" si="76"/>
        <v>0</v>
      </c>
      <c r="S450" s="253">
        <f t="shared" si="77"/>
        <v>0</v>
      </c>
      <c r="T450" s="253">
        <f t="shared" si="78"/>
        <v>0</v>
      </c>
      <c r="U450" s="253">
        <f t="shared" si="79"/>
        <v>0</v>
      </c>
      <c r="V450" s="253">
        <f t="shared" si="80"/>
        <v>0</v>
      </c>
      <c r="W450" s="253">
        <f t="shared" si="81"/>
        <v>0</v>
      </c>
    </row>
    <row r="451" spans="2:23" x14ac:dyDescent="0.35">
      <c r="B451" s="58" t="str">
        <f t="shared" si="82"/>
        <v>!!!</v>
      </c>
      <c r="C451" s="226"/>
      <c r="D451" s="246"/>
      <c r="E451" s="248"/>
      <c r="F451" s="261"/>
      <c r="G451" s="172"/>
      <c r="H451" s="246"/>
      <c r="I451" s="28"/>
      <c r="J451" s="17"/>
      <c r="K451" s="253" t="str">
        <f t="shared" si="83"/>
        <v>Leer</v>
      </c>
      <c r="L451" s="253" t="str">
        <f t="shared" si="73"/>
        <v>Leer</v>
      </c>
      <c r="M451" s="253" t="str">
        <f t="shared" si="84"/>
        <v>Leer</v>
      </c>
      <c r="N451" s="253" t="str">
        <f>VLOOKUP(C451,{"29 - Psychiatrie (Erwachsene)","BGI";"30 - Kinder- und Jugendpsychiatrie","BGII";"31 - Psychosomatik","BGI";0,"Leer"},2,0)</f>
        <v>Leer</v>
      </c>
      <c r="O451" s="253" t="str">
        <f>VLOOKUP(C451,{"29 - Psychiatrie (Erwachsene)","BGIb";"30 - Kinder- und Jugendpsychiatrie","BGIIb";"31 - Psychosomatik","BGIb";0,"Leer"},2,0)</f>
        <v>Leer</v>
      </c>
      <c r="P451" s="253" t="str">
        <f t="shared" si="74"/>
        <v>Leer</v>
      </c>
      <c r="Q451" s="253">
        <f t="shared" si="75"/>
        <v>0</v>
      </c>
      <c r="R451" s="253">
        <f t="shared" si="76"/>
        <v>0</v>
      </c>
      <c r="S451" s="253">
        <f t="shared" si="77"/>
        <v>0</v>
      </c>
      <c r="T451" s="253">
        <f t="shared" si="78"/>
        <v>0</v>
      </c>
      <c r="U451" s="253">
        <f t="shared" si="79"/>
        <v>0</v>
      </c>
      <c r="V451" s="253">
        <f t="shared" si="80"/>
        <v>0</v>
      </c>
      <c r="W451" s="253">
        <f t="shared" si="81"/>
        <v>0</v>
      </c>
    </row>
    <row r="452" spans="2:23" x14ac:dyDescent="0.35">
      <c r="B452" s="58" t="str">
        <f t="shared" si="82"/>
        <v>!!!</v>
      </c>
      <c r="C452" s="226"/>
      <c r="D452" s="246"/>
      <c r="E452" s="248"/>
      <c r="F452" s="261"/>
      <c r="G452" s="172"/>
      <c r="H452" s="246"/>
      <c r="I452" s="28"/>
      <c r="J452" s="17"/>
      <c r="K452" s="253" t="str">
        <f t="shared" si="83"/>
        <v>Leer</v>
      </c>
      <c r="L452" s="253" t="str">
        <f t="shared" si="73"/>
        <v>Leer</v>
      </c>
      <c r="M452" s="253" t="str">
        <f t="shared" si="84"/>
        <v>Leer</v>
      </c>
      <c r="N452" s="253" t="str">
        <f>VLOOKUP(C452,{"29 - Psychiatrie (Erwachsene)","BGI";"30 - Kinder- und Jugendpsychiatrie","BGII";"31 - Psychosomatik","BGI";0,"Leer"},2,0)</f>
        <v>Leer</v>
      </c>
      <c r="O452" s="253" t="str">
        <f>VLOOKUP(C452,{"29 - Psychiatrie (Erwachsene)","BGIb";"30 - Kinder- und Jugendpsychiatrie","BGIIb";"31 - Psychosomatik","BGIb";0,"Leer"},2,0)</f>
        <v>Leer</v>
      </c>
      <c r="P452" s="253" t="str">
        <f t="shared" si="74"/>
        <v>Leer</v>
      </c>
      <c r="Q452" s="253">
        <f t="shared" si="75"/>
        <v>0</v>
      </c>
      <c r="R452" s="253">
        <f t="shared" si="76"/>
        <v>0</v>
      </c>
      <c r="S452" s="253">
        <f t="shared" si="77"/>
        <v>0</v>
      </c>
      <c r="T452" s="253">
        <f t="shared" si="78"/>
        <v>0</v>
      </c>
      <c r="U452" s="253">
        <f t="shared" si="79"/>
        <v>0</v>
      </c>
      <c r="V452" s="253">
        <f t="shared" si="80"/>
        <v>0</v>
      </c>
      <c r="W452" s="253">
        <f t="shared" si="81"/>
        <v>0</v>
      </c>
    </row>
    <row r="453" spans="2:23" x14ac:dyDescent="0.35">
      <c r="B453" s="58" t="str">
        <f t="shared" si="82"/>
        <v>!!!</v>
      </c>
      <c r="C453" s="226"/>
      <c r="D453" s="246"/>
      <c r="E453" s="248"/>
      <c r="F453" s="261"/>
      <c r="G453" s="172"/>
      <c r="H453" s="246"/>
      <c r="I453" s="28"/>
      <c r="J453" s="17"/>
      <c r="K453" s="253" t="str">
        <f t="shared" si="83"/>
        <v>Leer</v>
      </c>
      <c r="L453" s="253" t="str">
        <f t="shared" si="73"/>
        <v>Leer</v>
      </c>
      <c r="M453" s="253" t="str">
        <f t="shared" si="84"/>
        <v>Leer</v>
      </c>
      <c r="N453" s="253" t="str">
        <f>VLOOKUP(C453,{"29 - Psychiatrie (Erwachsene)","BGI";"30 - Kinder- und Jugendpsychiatrie","BGII";"31 - Psychosomatik","BGI";0,"Leer"},2,0)</f>
        <v>Leer</v>
      </c>
      <c r="O453" s="253" t="str">
        <f>VLOOKUP(C453,{"29 - Psychiatrie (Erwachsene)","BGIb";"30 - Kinder- und Jugendpsychiatrie","BGIIb";"31 - Psychosomatik","BGIb";0,"Leer"},2,0)</f>
        <v>Leer</v>
      </c>
      <c r="P453" s="253" t="str">
        <f t="shared" si="74"/>
        <v>Leer</v>
      </c>
      <c r="Q453" s="253">
        <f t="shared" si="75"/>
        <v>0</v>
      </c>
      <c r="R453" s="253">
        <f t="shared" si="76"/>
        <v>0</v>
      </c>
      <c r="S453" s="253">
        <f t="shared" si="77"/>
        <v>0</v>
      </c>
      <c r="T453" s="253">
        <f t="shared" si="78"/>
        <v>0</v>
      </c>
      <c r="U453" s="253">
        <f t="shared" si="79"/>
        <v>0</v>
      </c>
      <c r="V453" s="253">
        <f t="shared" si="80"/>
        <v>0</v>
      </c>
      <c r="W453" s="253">
        <f t="shared" si="81"/>
        <v>0</v>
      </c>
    </row>
    <row r="454" spans="2:23" x14ac:dyDescent="0.35">
      <c r="B454" s="58" t="str">
        <f t="shared" si="82"/>
        <v>!!!</v>
      </c>
      <c r="C454" s="226"/>
      <c r="D454" s="246"/>
      <c r="E454" s="248"/>
      <c r="F454" s="261"/>
      <c r="G454" s="172"/>
      <c r="H454" s="246"/>
      <c r="I454" s="28"/>
      <c r="J454" s="17"/>
      <c r="K454" s="253" t="str">
        <f t="shared" si="83"/>
        <v>Leer</v>
      </c>
      <c r="L454" s="253" t="str">
        <f t="shared" si="73"/>
        <v>Leer</v>
      </c>
      <c r="M454" s="253" t="str">
        <f t="shared" si="84"/>
        <v>Leer</v>
      </c>
      <c r="N454" s="253" t="str">
        <f>VLOOKUP(C454,{"29 - Psychiatrie (Erwachsene)","BGI";"30 - Kinder- und Jugendpsychiatrie","BGII";"31 - Psychosomatik","BGI";0,"Leer"},2,0)</f>
        <v>Leer</v>
      </c>
      <c r="O454" s="253" t="str">
        <f>VLOOKUP(C454,{"29 - Psychiatrie (Erwachsene)","BGIb";"30 - Kinder- und Jugendpsychiatrie","BGIIb";"31 - Psychosomatik","BGIb";0,"Leer"},2,0)</f>
        <v>Leer</v>
      </c>
      <c r="P454" s="253" t="str">
        <f t="shared" si="74"/>
        <v>Leer</v>
      </c>
      <c r="Q454" s="253">
        <f t="shared" si="75"/>
        <v>0</v>
      </c>
      <c r="R454" s="253">
        <f t="shared" si="76"/>
        <v>0</v>
      </c>
      <c r="S454" s="253">
        <f t="shared" si="77"/>
        <v>0</v>
      </c>
      <c r="T454" s="253">
        <f t="shared" si="78"/>
        <v>0</v>
      </c>
      <c r="U454" s="253">
        <f t="shared" si="79"/>
        <v>0</v>
      </c>
      <c r="V454" s="253">
        <f t="shared" si="80"/>
        <v>0</v>
      </c>
      <c r="W454" s="253">
        <f t="shared" si="81"/>
        <v>0</v>
      </c>
    </row>
    <row r="455" spans="2:23" x14ac:dyDescent="0.35">
      <c r="B455" s="58" t="str">
        <f t="shared" si="82"/>
        <v>!!!</v>
      </c>
      <c r="C455" s="226"/>
      <c r="D455" s="246"/>
      <c r="E455" s="248"/>
      <c r="F455" s="261"/>
      <c r="G455" s="172"/>
      <c r="H455" s="246"/>
      <c r="I455" s="28"/>
      <c r="J455" s="17"/>
      <c r="K455" s="253" t="str">
        <f t="shared" si="83"/>
        <v>Leer</v>
      </c>
      <c r="L455" s="253" t="str">
        <f t="shared" si="73"/>
        <v>Leer</v>
      </c>
      <c r="M455" s="253" t="str">
        <f t="shared" si="84"/>
        <v>Leer</v>
      </c>
      <c r="N455" s="253" t="str">
        <f>VLOOKUP(C455,{"29 - Psychiatrie (Erwachsene)","BGI";"30 - Kinder- und Jugendpsychiatrie","BGII";"31 - Psychosomatik","BGI";0,"Leer"},2,0)</f>
        <v>Leer</v>
      </c>
      <c r="O455" s="253" t="str">
        <f>VLOOKUP(C455,{"29 - Psychiatrie (Erwachsene)","BGIb";"30 - Kinder- und Jugendpsychiatrie","BGIIb";"31 - Psychosomatik","BGIb";0,"Leer"},2,0)</f>
        <v>Leer</v>
      </c>
      <c r="P455" s="253" t="str">
        <f t="shared" si="74"/>
        <v>Leer</v>
      </c>
      <c r="Q455" s="253">
        <f t="shared" si="75"/>
        <v>0</v>
      </c>
      <c r="R455" s="253">
        <f t="shared" si="76"/>
        <v>0</v>
      </c>
      <c r="S455" s="253">
        <f t="shared" si="77"/>
        <v>0</v>
      </c>
      <c r="T455" s="253">
        <f t="shared" si="78"/>
        <v>0</v>
      </c>
      <c r="U455" s="253">
        <f t="shared" si="79"/>
        <v>0</v>
      </c>
      <c r="V455" s="253">
        <f t="shared" si="80"/>
        <v>0</v>
      </c>
      <c r="W455" s="253">
        <f t="shared" si="81"/>
        <v>0</v>
      </c>
    </row>
    <row r="456" spans="2:23" x14ac:dyDescent="0.35">
      <c r="B456" s="58" t="str">
        <f t="shared" si="82"/>
        <v>!!!</v>
      </c>
      <c r="C456" s="226"/>
      <c r="D456" s="246"/>
      <c r="E456" s="248"/>
      <c r="F456" s="261"/>
      <c r="G456" s="172"/>
      <c r="H456" s="246"/>
      <c r="I456" s="28"/>
      <c r="J456" s="17"/>
      <c r="K456" s="253" t="str">
        <f t="shared" si="83"/>
        <v>Leer</v>
      </c>
      <c r="L456" s="253" t="str">
        <f t="shared" si="73"/>
        <v>Leer</v>
      </c>
      <c r="M456" s="253" t="str">
        <f t="shared" si="84"/>
        <v>Leer</v>
      </c>
      <c r="N456" s="253" t="str">
        <f>VLOOKUP(C456,{"29 - Psychiatrie (Erwachsene)","BGI";"30 - Kinder- und Jugendpsychiatrie","BGII";"31 - Psychosomatik","BGI";0,"Leer"},2,0)</f>
        <v>Leer</v>
      </c>
      <c r="O456" s="253" t="str">
        <f>VLOOKUP(C456,{"29 - Psychiatrie (Erwachsene)","BGIb";"30 - Kinder- und Jugendpsychiatrie","BGIIb";"31 - Psychosomatik","BGIb";0,"Leer"},2,0)</f>
        <v>Leer</v>
      </c>
      <c r="P456" s="253" t="str">
        <f t="shared" si="74"/>
        <v>Leer</v>
      </c>
      <c r="Q456" s="253">
        <f t="shared" si="75"/>
        <v>0</v>
      </c>
      <c r="R456" s="253">
        <f t="shared" si="76"/>
        <v>0</v>
      </c>
      <c r="S456" s="253">
        <f t="shared" si="77"/>
        <v>0</v>
      </c>
      <c r="T456" s="253">
        <f t="shared" si="78"/>
        <v>0</v>
      </c>
      <c r="U456" s="253">
        <f t="shared" si="79"/>
        <v>0</v>
      </c>
      <c r="V456" s="253">
        <f t="shared" si="80"/>
        <v>0</v>
      </c>
      <c r="W456" s="253">
        <f t="shared" si="81"/>
        <v>0</v>
      </c>
    </row>
    <row r="457" spans="2:23" x14ac:dyDescent="0.35">
      <c r="B457" s="58" t="str">
        <f t="shared" si="82"/>
        <v>!!!</v>
      </c>
      <c r="C457" s="226"/>
      <c r="D457" s="246"/>
      <c r="E457" s="248"/>
      <c r="F457" s="261"/>
      <c r="G457" s="172"/>
      <c r="H457" s="246"/>
      <c r="I457" s="28"/>
      <c r="J457" s="17"/>
      <c r="K457" s="253" t="str">
        <f t="shared" si="83"/>
        <v>Leer</v>
      </c>
      <c r="L457" s="253" t="str">
        <f t="shared" si="73"/>
        <v>Leer</v>
      </c>
      <c r="M457" s="253" t="str">
        <f t="shared" si="84"/>
        <v>Leer</v>
      </c>
      <c r="N457" s="253" t="str">
        <f>VLOOKUP(C457,{"29 - Psychiatrie (Erwachsene)","BGI";"30 - Kinder- und Jugendpsychiatrie","BGII";"31 - Psychosomatik","BGI";0,"Leer"},2,0)</f>
        <v>Leer</v>
      </c>
      <c r="O457" s="253" t="str">
        <f>VLOOKUP(C457,{"29 - Psychiatrie (Erwachsene)","BGIb";"30 - Kinder- und Jugendpsychiatrie","BGIIb";"31 - Psychosomatik","BGIb";0,"Leer"},2,0)</f>
        <v>Leer</v>
      </c>
      <c r="P457" s="253" t="str">
        <f t="shared" si="74"/>
        <v>Leer</v>
      </c>
      <c r="Q457" s="253">
        <f t="shared" si="75"/>
        <v>0</v>
      </c>
      <c r="R457" s="253">
        <f t="shared" si="76"/>
        <v>0</v>
      </c>
      <c r="S457" s="253">
        <f t="shared" si="77"/>
        <v>0</v>
      </c>
      <c r="T457" s="253">
        <f t="shared" si="78"/>
        <v>0</v>
      </c>
      <c r="U457" s="253">
        <f t="shared" si="79"/>
        <v>0</v>
      </c>
      <c r="V457" s="253">
        <f t="shared" si="80"/>
        <v>0</v>
      </c>
      <c r="W457" s="253">
        <f t="shared" si="81"/>
        <v>0</v>
      </c>
    </row>
    <row r="458" spans="2:23" x14ac:dyDescent="0.35">
      <c r="B458" s="58" t="str">
        <f t="shared" si="82"/>
        <v>!!!</v>
      </c>
      <c r="C458" s="226"/>
      <c r="D458" s="246"/>
      <c r="E458" s="248"/>
      <c r="F458" s="261"/>
      <c r="G458" s="172"/>
      <c r="H458" s="246"/>
      <c r="I458" s="28"/>
      <c r="J458" s="17"/>
      <c r="K458" s="253" t="str">
        <f t="shared" si="83"/>
        <v>Leer</v>
      </c>
      <c r="L458" s="253" t="str">
        <f t="shared" si="73"/>
        <v>Leer</v>
      </c>
      <c r="M458" s="253" t="str">
        <f t="shared" si="84"/>
        <v>Leer</v>
      </c>
      <c r="N458" s="253" t="str">
        <f>VLOOKUP(C458,{"29 - Psychiatrie (Erwachsene)","BGI";"30 - Kinder- und Jugendpsychiatrie","BGII";"31 - Psychosomatik","BGI";0,"Leer"},2,0)</f>
        <v>Leer</v>
      </c>
      <c r="O458" s="253" t="str">
        <f>VLOOKUP(C458,{"29 - Psychiatrie (Erwachsene)","BGIb";"30 - Kinder- und Jugendpsychiatrie","BGIIb";"31 - Psychosomatik","BGIb";0,"Leer"},2,0)</f>
        <v>Leer</v>
      </c>
      <c r="P458" s="253" t="str">
        <f t="shared" si="74"/>
        <v>Leer</v>
      </c>
      <c r="Q458" s="253">
        <f t="shared" si="75"/>
        <v>0</v>
      </c>
      <c r="R458" s="253">
        <f t="shared" si="76"/>
        <v>0</v>
      </c>
      <c r="S458" s="253">
        <f t="shared" si="77"/>
        <v>0</v>
      </c>
      <c r="T458" s="253">
        <f t="shared" si="78"/>
        <v>0</v>
      </c>
      <c r="U458" s="253">
        <f t="shared" si="79"/>
        <v>0</v>
      </c>
      <c r="V458" s="253">
        <f t="shared" si="80"/>
        <v>0</v>
      </c>
      <c r="W458" s="253">
        <f t="shared" si="81"/>
        <v>0</v>
      </c>
    </row>
    <row r="459" spans="2:23" x14ac:dyDescent="0.35">
      <c r="B459" s="58" t="str">
        <f t="shared" si="82"/>
        <v>!!!</v>
      </c>
      <c r="C459" s="226"/>
      <c r="D459" s="246"/>
      <c r="E459" s="248"/>
      <c r="F459" s="261"/>
      <c r="G459" s="172"/>
      <c r="H459" s="246"/>
      <c r="I459" s="28"/>
      <c r="J459" s="17"/>
      <c r="K459" s="253" t="str">
        <f t="shared" si="83"/>
        <v>Leer</v>
      </c>
      <c r="L459" s="253" t="str">
        <f t="shared" si="73"/>
        <v>Leer</v>
      </c>
      <c r="M459" s="253" t="str">
        <f t="shared" si="84"/>
        <v>Leer</v>
      </c>
      <c r="N459" s="253" t="str">
        <f>VLOOKUP(C459,{"29 - Psychiatrie (Erwachsene)","BGI";"30 - Kinder- und Jugendpsychiatrie","BGII";"31 - Psychosomatik","BGI";0,"Leer"},2,0)</f>
        <v>Leer</v>
      </c>
      <c r="O459" s="253" t="str">
        <f>VLOOKUP(C459,{"29 - Psychiatrie (Erwachsene)","BGIb";"30 - Kinder- und Jugendpsychiatrie","BGIIb";"31 - Psychosomatik","BGIb";0,"Leer"},2,0)</f>
        <v>Leer</v>
      </c>
      <c r="P459" s="253" t="str">
        <f t="shared" si="74"/>
        <v>Leer</v>
      </c>
      <c r="Q459" s="253">
        <f t="shared" si="75"/>
        <v>0</v>
      </c>
      <c r="R459" s="253">
        <f t="shared" si="76"/>
        <v>0</v>
      </c>
      <c r="S459" s="253">
        <f t="shared" si="77"/>
        <v>0</v>
      </c>
      <c r="T459" s="253">
        <f t="shared" si="78"/>
        <v>0</v>
      </c>
      <c r="U459" s="253">
        <f t="shared" si="79"/>
        <v>0</v>
      </c>
      <c r="V459" s="253">
        <f t="shared" si="80"/>
        <v>0</v>
      </c>
      <c r="W459" s="253">
        <f t="shared" si="81"/>
        <v>0</v>
      </c>
    </row>
    <row r="460" spans="2:23" x14ac:dyDescent="0.35">
      <c r="B460" s="58" t="str">
        <f t="shared" si="82"/>
        <v>!!!</v>
      </c>
      <c r="C460" s="226"/>
      <c r="D460" s="246"/>
      <c r="E460" s="248"/>
      <c r="F460" s="261"/>
      <c r="G460" s="172"/>
      <c r="H460" s="246"/>
      <c r="I460" s="28"/>
      <c r="J460" s="17"/>
      <c r="K460" s="253" t="str">
        <f t="shared" si="83"/>
        <v>Leer</v>
      </c>
      <c r="L460" s="253" t="str">
        <f t="shared" si="73"/>
        <v>Leer</v>
      </c>
      <c r="M460" s="253" t="str">
        <f t="shared" si="84"/>
        <v>Leer</v>
      </c>
      <c r="N460" s="253" t="str">
        <f>VLOOKUP(C460,{"29 - Psychiatrie (Erwachsene)","BGI";"30 - Kinder- und Jugendpsychiatrie","BGII";"31 - Psychosomatik","BGI";0,"Leer"},2,0)</f>
        <v>Leer</v>
      </c>
      <c r="O460" s="253" t="str">
        <f>VLOOKUP(C460,{"29 - Psychiatrie (Erwachsene)","BGIb";"30 - Kinder- und Jugendpsychiatrie","BGIIb";"31 - Psychosomatik","BGIb";0,"Leer"},2,0)</f>
        <v>Leer</v>
      </c>
      <c r="P460" s="253" t="str">
        <f t="shared" si="74"/>
        <v>Leer</v>
      </c>
      <c r="Q460" s="253">
        <f t="shared" si="75"/>
        <v>0</v>
      </c>
      <c r="R460" s="253">
        <f t="shared" si="76"/>
        <v>0</v>
      </c>
      <c r="S460" s="253">
        <f t="shared" si="77"/>
        <v>0</v>
      </c>
      <c r="T460" s="253">
        <f t="shared" si="78"/>
        <v>0</v>
      </c>
      <c r="U460" s="253">
        <f t="shared" si="79"/>
        <v>0</v>
      </c>
      <c r="V460" s="253">
        <f t="shared" si="80"/>
        <v>0</v>
      </c>
      <c r="W460" s="253">
        <f t="shared" si="81"/>
        <v>0</v>
      </c>
    </row>
    <row r="461" spans="2:23" x14ac:dyDescent="0.35">
      <c r="B461" s="58" t="str">
        <f t="shared" si="82"/>
        <v>!!!</v>
      </c>
      <c r="C461" s="226"/>
      <c r="D461" s="246"/>
      <c r="E461" s="248"/>
      <c r="F461" s="261"/>
      <c r="G461" s="172"/>
      <c r="H461" s="246"/>
      <c r="I461" s="28"/>
      <c r="J461" s="17"/>
      <c r="K461" s="253" t="str">
        <f t="shared" si="83"/>
        <v>Leer</v>
      </c>
      <c r="L461" s="253" t="str">
        <f t="shared" si="73"/>
        <v>Leer</v>
      </c>
      <c r="M461" s="253" t="str">
        <f t="shared" si="84"/>
        <v>Leer</v>
      </c>
      <c r="N461" s="253" t="str">
        <f>VLOOKUP(C461,{"29 - Psychiatrie (Erwachsene)","BGI";"30 - Kinder- und Jugendpsychiatrie","BGII";"31 - Psychosomatik","BGI";0,"Leer"},2,0)</f>
        <v>Leer</v>
      </c>
      <c r="O461" s="253" t="str">
        <f>VLOOKUP(C461,{"29 - Psychiatrie (Erwachsene)","BGIb";"30 - Kinder- und Jugendpsychiatrie","BGIIb";"31 - Psychosomatik","BGIb";0,"Leer"},2,0)</f>
        <v>Leer</v>
      </c>
      <c r="P461" s="253" t="str">
        <f t="shared" si="74"/>
        <v>Leer</v>
      </c>
      <c r="Q461" s="253">
        <f t="shared" si="75"/>
        <v>0</v>
      </c>
      <c r="R461" s="253">
        <f t="shared" si="76"/>
        <v>0</v>
      </c>
      <c r="S461" s="253">
        <f t="shared" si="77"/>
        <v>0</v>
      </c>
      <c r="T461" s="253">
        <f t="shared" si="78"/>
        <v>0</v>
      </c>
      <c r="U461" s="253">
        <f t="shared" si="79"/>
        <v>0</v>
      </c>
      <c r="V461" s="253">
        <f t="shared" si="80"/>
        <v>0</v>
      </c>
      <c r="W461" s="253">
        <f t="shared" si="81"/>
        <v>0</v>
      </c>
    </row>
    <row r="462" spans="2:23" x14ac:dyDescent="0.35">
      <c r="B462" s="58" t="str">
        <f t="shared" si="82"/>
        <v>!!!</v>
      </c>
      <c r="C462" s="226"/>
      <c r="D462" s="246"/>
      <c r="E462" s="248"/>
      <c r="F462" s="261"/>
      <c r="G462" s="172"/>
      <c r="H462" s="246"/>
      <c r="I462" s="28"/>
      <c r="J462" s="17"/>
      <c r="K462" s="253" t="str">
        <f t="shared" si="83"/>
        <v>Leer</v>
      </c>
      <c r="L462" s="253" t="str">
        <f t="shared" si="73"/>
        <v>Leer</v>
      </c>
      <c r="M462" s="253" t="str">
        <f t="shared" si="84"/>
        <v>Leer</v>
      </c>
      <c r="N462" s="253" t="str">
        <f>VLOOKUP(C462,{"29 - Psychiatrie (Erwachsene)","BGI";"30 - Kinder- und Jugendpsychiatrie","BGII";"31 - Psychosomatik","BGI";0,"Leer"},2,0)</f>
        <v>Leer</v>
      </c>
      <c r="O462" s="253" t="str">
        <f>VLOOKUP(C462,{"29 - Psychiatrie (Erwachsene)","BGIb";"30 - Kinder- und Jugendpsychiatrie","BGIIb";"31 - Psychosomatik","BGIb";0,"Leer"},2,0)</f>
        <v>Leer</v>
      </c>
      <c r="P462" s="253" t="str">
        <f t="shared" si="74"/>
        <v>Leer</v>
      </c>
      <c r="Q462" s="253">
        <f t="shared" si="75"/>
        <v>0</v>
      </c>
      <c r="R462" s="253">
        <f t="shared" si="76"/>
        <v>0</v>
      </c>
      <c r="S462" s="253">
        <f t="shared" si="77"/>
        <v>0</v>
      </c>
      <c r="T462" s="253">
        <f t="shared" si="78"/>
        <v>0</v>
      </c>
      <c r="U462" s="253">
        <f t="shared" si="79"/>
        <v>0</v>
      </c>
      <c r="V462" s="253">
        <f t="shared" si="80"/>
        <v>0</v>
      </c>
      <c r="W462" s="253">
        <f t="shared" si="81"/>
        <v>0</v>
      </c>
    </row>
    <row r="463" spans="2:23" x14ac:dyDescent="0.35">
      <c r="B463" s="58" t="str">
        <f t="shared" si="82"/>
        <v>!!!</v>
      </c>
      <c r="C463" s="226"/>
      <c r="D463" s="246"/>
      <c r="E463" s="248"/>
      <c r="F463" s="261"/>
      <c r="G463" s="172"/>
      <c r="H463" s="246"/>
      <c r="I463" s="28"/>
      <c r="J463" s="17"/>
      <c r="K463" s="253" t="str">
        <f t="shared" si="83"/>
        <v>Leer</v>
      </c>
      <c r="L463" s="253" t="str">
        <f t="shared" si="73"/>
        <v>Leer</v>
      </c>
      <c r="M463" s="253" t="str">
        <f t="shared" si="84"/>
        <v>Leer</v>
      </c>
      <c r="N463" s="253" t="str">
        <f>VLOOKUP(C463,{"29 - Psychiatrie (Erwachsene)","BGI";"30 - Kinder- und Jugendpsychiatrie","BGII";"31 - Psychosomatik","BGI";0,"Leer"},2,0)</f>
        <v>Leer</v>
      </c>
      <c r="O463" s="253" t="str">
        <f>VLOOKUP(C463,{"29 - Psychiatrie (Erwachsene)","BGIb";"30 - Kinder- und Jugendpsychiatrie","BGIIb";"31 - Psychosomatik","BGIb";0,"Leer"},2,0)</f>
        <v>Leer</v>
      </c>
      <c r="P463" s="253" t="str">
        <f t="shared" si="74"/>
        <v>Leer</v>
      </c>
      <c r="Q463" s="253">
        <f t="shared" si="75"/>
        <v>0</v>
      </c>
      <c r="R463" s="253">
        <f t="shared" si="76"/>
        <v>0</v>
      </c>
      <c r="S463" s="253">
        <f t="shared" si="77"/>
        <v>0</v>
      </c>
      <c r="T463" s="253">
        <f t="shared" si="78"/>
        <v>0</v>
      </c>
      <c r="U463" s="253">
        <f t="shared" si="79"/>
        <v>0</v>
      </c>
      <c r="V463" s="253">
        <f t="shared" si="80"/>
        <v>0</v>
      </c>
      <c r="W463" s="253">
        <f t="shared" si="81"/>
        <v>0</v>
      </c>
    </row>
    <row r="464" spans="2:23" x14ac:dyDescent="0.35">
      <c r="B464" s="58" t="str">
        <f t="shared" si="82"/>
        <v>!!!</v>
      </c>
      <c r="C464" s="226"/>
      <c r="D464" s="246"/>
      <c r="E464" s="248"/>
      <c r="F464" s="261"/>
      <c r="G464" s="172"/>
      <c r="H464" s="246"/>
      <c r="I464" s="28"/>
      <c r="J464" s="17"/>
      <c r="K464" s="253" t="str">
        <f t="shared" si="83"/>
        <v>Leer</v>
      </c>
      <c r="L464" s="253" t="str">
        <f t="shared" ref="L464:L527" si="85">IF(C464&lt;&gt;"","TND","Leer")</f>
        <v>Leer</v>
      </c>
      <c r="M464" s="253" t="str">
        <f t="shared" si="84"/>
        <v>Leer</v>
      </c>
      <c r="N464" s="253" t="str">
        <f>VLOOKUP(C464,{"29 - Psychiatrie (Erwachsene)","BGI";"30 - Kinder- und Jugendpsychiatrie","BGII";"31 - Psychosomatik","BGI";0,"Leer"},2,0)</f>
        <v>Leer</v>
      </c>
      <c r="O464" s="253" t="str">
        <f>VLOOKUP(C464,{"29 - Psychiatrie (Erwachsene)","BGIb";"30 - Kinder- und Jugendpsychiatrie","BGIIb";"31 - Psychosomatik","BGIb";0,"Leer"},2,0)</f>
        <v>Leer</v>
      </c>
      <c r="P464" s="253" t="str">
        <f t="shared" ref="P464:P527" si="86">IF(E464="Anrechnung Fachkräfte Nicht-PPP-RL Berufsgruppen in VKS",O464,N464)</f>
        <v>Leer</v>
      </c>
      <c r="Q464" s="253">
        <f t="shared" ref="Q464:Q527" si="87">IF(LEN(B464)&gt;0,0,1)</f>
        <v>0</v>
      </c>
      <c r="R464" s="253">
        <f t="shared" ref="R464:R527" si="88">IF(C464&lt;&gt;"",1,0)</f>
        <v>0</v>
      </c>
      <c r="S464" s="253">
        <f t="shared" ref="S464:S527" si="89">IF(LEN(D464)&gt;0,1,0)</f>
        <v>0</v>
      </c>
      <c r="T464" s="253">
        <f t="shared" ref="T464:T527" si="90">IF(LEN(E464)&gt;0,1,0)</f>
        <v>0</v>
      </c>
      <c r="U464" s="253">
        <f t="shared" ref="U464:U527" si="91">IF(LEN(F464)&gt;0,1,0)</f>
        <v>0</v>
      </c>
      <c r="V464" s="253">
        <f t="shared" ref="V464:V527" si="92">IF(LEN(G464)&gt;0,1,0)</f>
        <v>0</v>
      </c>
      <c r="W464" s="253">
        <f t="shared" ref="W464:W527" si="93">IF(LEN(H464)&gt;0,1,0)</f>
        <v>0</v>
      </c>
    </row>
    <row r="465" spans="2:23" x14ac:dyDescent="0.35">
      <c r="B465" s="58" t="str">
        <f t="shared" ref="B465:B528" si="94">IF(SUM(R465:W465)&lt;6,"!!!","")</f>
        <v>!!!</v>
      </c>
      <c r="C465" s="226"/>
      <c r="D465" s="246"/>
      <c r="E465" s="248"/>
      <c r="F465" s="261"/>
      <c r="G465" s="172"/>
      <c r="H465" s="246"/>
      <c r="I465" s="28"/>
      <c r="J465" s="17"/>
      <c r="K465" s="253" t="str">
        <f t="shared" ref="K465:K528" si="95">IF(C464&lt;&gt;"","Einrichtungen","Leer")</f>
        <v>Leer</v>
      </c>
      <c r="L465" s="253" t="str">
        <f t="shared" si="85"/>
        <v>Leer</v>
      </c>
      <c r="M465" s="253" t="str">
        <f t="shared" ref="M465:M528" si="96">IF($C465&lt;&gt;"","Anrechnungstatbestand","Leer")</f>
        <v>Leer</v>
      </c>
      <c r="N465" s="253" t="str">
        <f>VLOOKUP(C465,{"29 - Psychiatrie (Erwachsene)","BGI";"30 - Kinder- und Jugendpsychiatrie","BGII";"31 - Psychosomatik","BGI";0,"Leer"},2,0)</f>
        <v>Leer</v>
      </c>
      <c r="O465" s="253" t="str">
        <f>VLOOKUP(C465,{"29 - Psychiatrie (Erwachsene)","BGIb";"30 - Kinder- und Jugendpsychiatrie","BGIIb";"31 - Psychosomatik","BGIb";0,"Leer"},2,0)</f>
        <v>Leer</v>
      </c>
      <c r="P465" s="253" t="str">
        <f t="shared" si="86"/>
        <v>Leer</v>
      </c>
      <c r="Q465" s="253">
        <f t="shared" si="87"/>
        <v>0</v>
      </c>
      <c r="R465" s="253">
        <f t="shared" si="88"/>
        <v>0</v>
      </c>
      <c r="S465" s="253">
        <f t="shared" si="89"/>
        <v>0</v>
      </c>
      <c r="T465" s="253">
        <f t="shared" si="90"/>
        <v>0</v>
      </c>
      <c r="U465" s="253">
        <f t="shared" si="91"/>
        <v>0</v>
      </c>
      <c r="V465" s="253">
        <f t="shared" si="92"/>
        <v>0</v>
      </c>
      <c r="W465" s="253">
        <f t="shared" si="93"/>
        <v>0</v>
      </c>
    </row>
    <row r="466" spans="2:23" x14ac:dyDescent="0.35">
      <c r="B466" s="58" t="str">
        <f t="shared" si="94"/>
        <v>!!!</v>
      </c>
      <c r="C466" s="226"/>
      <c r="D466" s="246"/>
      <c r="E466" s="248"/>
      <c r="F466" s="261"/>
      <c r="G466" s="172"/>
      <c r="H466" s="246"/>
      <c r="I466" s="28"/>
      <c r="J466" s="17"/>
      <c r="K466" s="253" t="str">
        <f t="shared" si="95"/>
        <v>Leer</v>
      </c>
      <c r="L466" s="253" t="str">
        <f t="shared" si="85"/>
        <v>Leer</v>
      </c>
      <c r="M466" s="253" t="str">
        <f t="shared" si="96"/>
        <v>Leer</v>
      </c>
      <c r="N466" s="253" t="str">
        <f>VLOOKUP(C466,{"29 - Psychiatrie (Erwachsene)","BGI";"30 - Kinder- und Jugendpsychiatrie","BGII";"31 - Psychosomatik","BGI";0,"Leer"},2,0)</f>
        <v>Leer</v>
      </c>
      <c r="O466" s="253" t="str">
        <f>VLOOKUP(C466,{"29 - Psychiatrie (Erwachsene)","BGIb";"30 - Kinder- und Jugendpsychiatrie","BGIIb";"31 - Psychosomatik","BGIb";0,"Leer"},2,0)</f>
        <v>Leer</v>
      </c>
      <c r="P466" s="253" t="str">
        <f t="shared" si="86"/>
        <v>Leer</v>
      </c>
      <c r="Q466" s="253">
        <f t="shared" si="87"/>
        <v>0</v>
      </c>
      <c r="R466" s="253">
        <f t="shared" si="88"/>
        <v>0</v>
      </c>
      <c r="S466" s="253">
        <f t="shared" si="89"/>
        <v>0</v>
      </c>
      <c r="T466" s="253">
        <f t="shared" si="90"/>
        <v>0</v>
      </c>
      <c r="U466" s="253">
        <f t="shared" si="91"/>
        <v>0</v>
      </c>
      <c r="V466" s="253">
        <f t="shared" si="92"/>
        <v>0</v>
      </c>
      <c r="W466" s="253">
        <f t="shared" si="93"/>
        <v>0</v>
      </c>
    </row>
    <row r="467" spans="2:23" x14ac:dyDescent="0.35">
      <c r="B467" s="58" t="str">
        <f t="shared" si="94"/>
        <v>!!!</v>
      </c>
      <c r="C467" s="226"/>
      <c r="D467" s="246"/>
      <c r="E467" s="248"/>
      <c r="F467" s="261"/>
      <c r="G467" s="172"/>
      <c r="H467" s="246"/>
      <c r="I467" s="28"/>
      <c r="J467" s="17"/>
      <c r="K467" s="253" t="str">
        <f t="shared" si="95"/>
        <v>Leer</v>
      </c>
      <c r="L467" s="253" t="str">
        <f t="shared" si="85"/>
        <v>Leer</v>
      </c>
      <c r="M467" s="253" t="str">
        <f t="shared" si="96"/>
        <v>Leer</v>
      </c>
      <c r="N467" s="253" t="str">
        <f>VLOOKUP(C467,{"29 - Psychiatrie (Erwachsene)","BGI";"30 - Kinder- und Jugendpsychiatrie","BGII";"31 - Psychosomatik","BGI";0,"Leer"},2,0)</f>
        <v>Leer</v>
      </c>
      <c r="O467" s="253" t="str">
        <f>VLOOKUP(C467,{"29 - Psychiatrie (Erwachsene)","BGIb";"30 - Kinder- und Jugendpsychiatrie","BGIIb";"31 - Psychosomatik","BGIb";0,"Leer"},2,0)</f>
        <v>Leer</v>
      </c>
      <c r="P467" s="253" t="str">
        <f t="shared" si="86"/>
        <v>Leer</v>
      </c>
      <c r="Q467" s="253">
        <f t="shared" si="87"/>
        <v>0</v>
      </c>
      <c r="R467" s="253">
        <f t="shared" si="88"/>
        <v>0</v>
      </c>
      <c r="S467" s="253">
        <f t="shared" si="89"/>
        <v>0</v>
      </c>
      <c r="T467" s="253">
        <f t="shared" si="90"/>
        <v>0</v>
      </c>
      <c r="U467" s="253">
        <f t="shared" si="91"/>
        <v>0</v>
      </c>
      <c r="V467" s="253">
        <f t="shared" si="92"/>
        <v>0</v>
      </c>
      <c r="W467" s="253">
        <f t="shared" si="93"/>
        <v>0</v>
      </c>
    </row>
    <row r="468" spans="2:23" x14ac:dyDescent="0.35">
      <c r="B468" s="58" t="str">
        <f t="shared" si="94"/>
        <v>!!!</v>
      </c>
      <c r="C468" s="226"/>
      <c r="D468" s="246"/>
      <c r="E468" s="248"/>
      <c r="F468" s="261"/>
      <c r="G468" s="172"/>
      <c r="H468" s="246"/>
      <c r="I468" s="28"/>
      <c r="J468" s="17"/>
      <c r="K468" s="253" t="str">
        <f t="shared" si="95"/>
        <v>Leer</v>
      </c>
      <c r="L468" s="253" t="str">
        <f t="shared" si="85"/>
        <v>Leer</v>
      </c>
      <c r="M468" s="253" t="str">
        <f t="shared" si="96"/>
        <v>Leer</v>
      </c>
      <c r="N468" s="253" t="str">
        <f>VLOOKUP(C468,{"29 - Psychiatrie (Erwachsene)","BGI";"30 - Kinder- und Jugendpsychiatrie","BGII";"31 - Psychosomatik","BGI";0,"Leer"},2,0)</f>
        <v>Leer</v>
      </c>
      <c r="O468" s="253" t="str">
        <f>VLOOKUP(C468,{"29 - Psychiatrie (Erwachsene)","BGIb";"30 - Kinder- und Jugendpsychiatrie","BGIIb";"31 - Psychosomatik","BGIb";0,"Leer"},2,0)</f>
        <v>Leer</v>
      </c>
      <c r="P468" s="253" t="str">
        <f t="shared" si="86"/>
        <v>Leer</v>
      </c>
      <c r="Q468" s="253">
        <f t="shared" si="87"/>
        <v>0</v>
      </c>
      <c r="R468" s="253">
        <f t="shared" si="88"/>
        <v>0</v>
      </c>
      <c r="S468" s="253">
        <f t="shared" si="89"/>
        <v>0</v>
      </c>
      <c r="T468" s="253">
        <f t="shared" si="90"/>
        <v>0</v>
      </c>
      <c r="U468" s="253">
        <f t="shared" si="91"/>
        <v>0</v>
      </c>
      <c r="V468" s="253">
        <f t="shared" si="92"/>
        <v>0</v>
      </c>
      <c r="W468" s="253">
        <f t="shared" si="93"/>
        <v>0</v>
      </c>
    </row>
    <row r="469" spans="2:23" x14ac:dyDescent="0.35">
      <c r="B469" s="58" t="str">
        <f t="shared" si="94"/>
        <v>!!!</v>
      </c>
      <c r="C469" s="226"/>
      <c r="D469" s="246"/>
      <c r="E469" s="248"/>
      <c r="F469" s="261"/>
      <c r="G469" s="172"/>
      <c r="H469" s="246"/>
      <c r="I469" s="28"/>
      <c r="J469" s="17"/>
      <c r="K469" s="253" t="str">
        <f t="shared" si="95"/>
        <v>Leer</v>
      </c>
      <c r="L469" s="253" t="str">
        <f t="shared" si="85"/>
        <v>Leer</v>
      </c>
      <c r="M469" s="253" t="str">
        <f t="shared" si="96"/>
        <v>Leer</v>
      </c>
      <c r="N469" s="253" t="str">
        <f>VLOOKUP(C469,{"29 - Psychiatrie (Erwachsene)","BGI";"30 - Kinder- und Jugendpsychiatrie","BGII";"31 - Psychosomatik","BGI";0,"Leer"},2,0)</f>
        <v>Leer</v>
      </c>
      <c r="O469" s="253" t="str">
        <f>VLOOKUP(C469,{"29 - Psychiatrie (Erwachsene)","BGIb";"30 - Kinder- und Jugendpsychiatrie","BGIIb";"31 - Psychosomatik","BGIb";0,"Leer"},2,0)</f>
        <v>Leer</v>
      </c>
      <c r="P469" s="253" t="str">
        <f t="shared" si="86"/>
        <v>Leer</v>
      </c>
      <c r="Q469" s="253">
        <f t="shared" si="87"/>
        <v>0</v>
      </c>
      <c r="R469" s="253">
        <f t="shared" si="88"/>
        <v>0</v>
      </c>
      <c r="S469" s="253">
        <f t="shared" si="89"/>
        <v>0</v>
      </c>
      <c r="T469" s="253">
        <f t="shared" si="90"/>
        <v>0</v>
      </c>
      <c r="U469" s="253">
        <f t="shared" si="91"/>
        <v>0</v>
      </c>
      <c r="V469" s="253">
        <f t="shared" si="92"/>
        <v>0</v>
      </c>
      <c r="W469" s="253">
        <f t="shared" si="93"/>
        <v>0</v>
      </c>
    </row>
    <row r="470" spans="2:23" x14ac:dyDescent="0.35">
      <c r="B470" s="58" t="str">
        <f t="shared" si="94"/>
        <v>!!!</v>
      </c>
      <c r="C470" s="226"/>
      <c r="D470" s="246"/>
      <c r="E470" s="248"/>
      <c r="F470" s="261"/>
      <c r="G470" s="172"/>
      <c r="H470" s="246"/>
      <c r="I470" s="28"/>
      <c r="J470" s="17"/>
      <c r="K470" s="253" t="str">
        <f t="shared" si="95"/>
        <v>Leer</v>
      </c>
      <c r="L470" s="253" t="str">
        <f t="shared" si="85"/>
        <v>Leer</v>
      </c>
      <c r="M470" s="253" t="str">
        <f t="shared" si="96"/>
        <v>Leer</v>
      </c>
      <c r="N470" s="253" t="str">
        <f>VLOOKUP(C470,{"29 - Psychiatrie (Erwachsene)","BGI";"30 - Kinder- und Jugendpsychiatrie","BGII";"31 - Psychosomatik","BGI";0,"Leer"},2,0)</f>
        <v>Leer</v>
      </c>
      <c r="O470" s="253" t="str">
        <f>VLOOKUP(C470,{"29 - Psychiatrie (Erwachsene)","BGIb";"30 - Kinder- und Jugendpsychiatrie","BGIIb";"31 - Psychosomatik","BGIb";0,"Leer"},2,0)</f>
        <v>Leer</v>
      </c>
      <c r="P470" s="253" t="str">
        <f t="shared" si="86"/>
        <v>Leer</v>
      </c>
      <c r="Q470" s="253">
        <f t="shared" si="87"/>
        <v>0</v>
      </c>
      <c r="R470" s="253">
        <f t="shared" si="88"/>
        <v>0</v>
      </c>
      <c r="S470" s="253">
        <f t="shared" si="89"/>
        <v>0</v>
      </c>
      <c r="T470" s="253">
        <f t="shared" si="90"/>
        <v>0</v>
      </c>
      <c r="U470" s="253">
        <f t="shared" si="91"/>
        <v>0</v>
      </c>
      <c r="V470" s="253">
        <f t="shared" si="92"/>
        <v>0</v>
      </c>
      <c r="W470" s="253">
        <f t="shared" si="93"/>
        <v>0</v>
      </c>
    </row>
    <row r="471" spans="2:23" x14ac:dyDescent="0.35">
      <c r="B471" s="58" t="str">
        <f t="shared" si="94"/>
        <v>!!!</v>
      </c>
      <c r="C471" s="226"/>
      <c r="D471" s="246"/>
      <c r="E471" s="248"/>
      <c r="F471" s="261"/>
      <c r="G471" s="172"/>
      <c r="H471" s="246"/>
      <c r="I471" s="28"/>
      <c r="J471" s="17"/>
      <c r="K471" s="253" t="str">
        <f t="shared" si="95"/>
        <v>Leer</v>
      </c>
      <c r="L471" s="253" t="str">
        <f t="shared" si="85"/>
        <v>Leer</v>
      </c>
      <c r="M471" s="253" t="str">
        <f t="shared" si="96"/>
        <v>Leer</v>
      </c>
      <c r="N471" s="253" t="str">
        <f>VLOOKUP(C471,{"29 - Psychiatrie (Erwachsene)","BGI";"30 - Kinder- und Jugendpsychiatrie","BGII";"31 - Psychosomatik","BGI";0,"Leer"},2,0)</f>
        <v>Leer</v>
      </c>
      <c r="O471" s="253" t="str">
        <f>VLOOKUP(C471,{"29 - Psychiatrie (Erwachsene)","BGIb";"30 - Kinder- und Jugendpsychiatrie","BGIIb";"31 - Psychosomatik","BGIb";0,"Leer"},2,0)</f>
        <v>Leer</v>
      </c>
      <c r="P471" s="253" t="str">
        <f t="shared" si="86"/>
        <v>Leer</v>
      </c>
      <c r="Q471" s="253">
        <f t="shared" si="87"/>
        <v>0</v>
      </c>
      <c r="R471" s="253">
        <f t="shared" si="88"/>
        <v>0</v>
      </c>
      <c r="S471" s="253">
        <f t="shared" si="89"/>
        <v>0</v>
      </c>
      <c r="T471" s="253">
        <f t="shared" si="90"/>
        <v>0</v>
      </c>
      <c r="U471" s="253">
        <f t="shared" si="91"/>
        <v>0</v>
      </c>
      <c r="V471" s="253">
        <f t="shared" si="92"/>
        <v>0</v>
      </c>
      <c r="W471" s="253">
        <f t="shared" si="93"/>
        <v>0</v>
      </c>
    </row>
    <row r="472" spans="2:23" x14ac:dyDescent="0.35">
      <c r="B472" s="58" t="str">
        <f t="shared" si="94"/>
        <v>!!!</v>
      </c>
      <c r="C472" s="226"/>
      <c r="D472" s="246"/>
      <c r="E472" s="248"/>
      <c r="F472" s="261"/>
      <c r="G472" s="172"/>
      <c r="H472" s="246"/>
      <c r="I472" s="28"/>
      <c r="J472" s="17"/>
      <c r="K472" s="253" t="str">
        <f t="shared" si="95"/>
        <v>Leer</v>
      </c>
      <c r="L472" s="253" t="str">
        <f t="shared" si="85"/>
        <v>Leer</v>
      </c>
      <c r="M472" s="253" t="str">
        <f t="shared" si="96"/>
        <v>Leer</v>
      </c>
      <c r="N472" s="253" t="str">
        <f>VLOOKUP(C472,{"29 - Psychiatrie (Erwachsene)","BGI";"30 - Kinder- und Jugendpsychiatrie","BGII";"31 - Psychosomatik","BGI";0,"Leer"},2,0)</f>
        <v>Leer</v>
      </c>
      <c r="O472" s="253" t="str">
        <f>VLOOKUP(C472,{"29 - Psychiatrie (Erwachsene)","BGIb";"30 - Kinder- und Jugendpsychiatrie","BGIIb";"31 - Psychosomatik","BGIb";0,"Leer"},2,0)</f>
        <v>Leer</v>
      </c>
      <c r="P472" s="253" t="str">
        <f t="shared" si="86"/>
        <v>Leer</v>
      </c>
      <c r="Q472" s="253">
        <f t="shared" si="87"/>
        <v>0</v>
      </c>
      <c r="R472" s="253">
        <f t="shared" si="88"/>
        <v>0</v>
      </c>
      <c r="S472" s="253">
        <f t="shared" si="89"/>
        <v>0</v>
      </c>
      <c r="T472" s="253">
        <f t="shared" si="90"/>
        <v>0</v>
      </c>
      <c r="U472" s="253">
        <f t="shared" si="91"/>
        <v>0</v>
      </c>
      <c r="V472" s="253">
        <f t="shared" si="92"/>
        <v>0</v>
      </c>
      <c r="W472" s="253">
        <f t="shared" si="93"/>
        <v>0</v>
      </c>
    </row>
    <row r="473" spans="2:23" x14ac:dyDescent="0.35">
      <c r="B473" s="58" t="str">
        <f t="shared" si="94"/>
        <v>!!!</v>
      </c>
      <c r="C473" s="226"/>
      <c r="D473" s="246"/>
      <c r="E473" s="248"/>
      <c r="F473" s="261"/>
      <c r="G473" s="172"/>
      <c r="H473" s="246"/>
      <c r="I473" s="28"/>
      <c r="J473" s="17"/>
      <c r="K473" s="253" t="str">
        <f t="shared" si="95"/>
        <v>Leer</v>
      </c>
      <c r="L473" s="253" t="str">
        <f t="shared" si="85"/>
        <v>Leer</v>
      </c>
      <c r="M473" s="253" t="str">
        <f t="shared" si="96"/>
        <v>Leer</v>
      </c>
      <c r="N473" s="253" t="str">
        <f>VLOOKUP(C473,{"29 - Psychiatrie (Erwachsene)","BGI";"30 - Kinder- und Jugendpsychiatrie","BGII";"31 - Psychosomatik","BGI";0,"Leer"},2,0)</f>
        <v>Leer</v>
      </c>
      <c r="O473" s="253" t="str">
        <f>VLOOKUP(C473,{"29 - Psychiatrie (Erwachsene)","BGIb";"30 - Kinder- und Jugendpsychiatrie","BGIIb";"31 - Psychosomatik","BGIb";0,"Leer"},2,0)</f>
        <v>Leer</v>
      </c>
      <c r="P473" s="253" t="str">
        <f t="shared" si="86"/>
        <v>Leer</v>
      </c>
      <c r="Q473" s="253">
        <f t="shared" si="87"/>
        <v>0</v>
      </c>
      <c r="R473" s="253">
        <f t="shared" si="88"/>
        <v>0</v>
      </c>
      <c r="S473" s="253">
        <f t="shared" si="89"/>
        <v>0</v>
      </c>
      <c r="T473" s="253">
        <f t="shared" si="90"/>
        <v>0</v>
      </c>
      <c r="U473" s="253">
        <f t="shared" si="91"/>
        <v>0</v>
      </c>
      <c r="V473" s="253">
        <f t="shared" si="92"/>
        <v>0</v>
      </c>
      <c r="W473" s="253">
        <f t="shared" si="93"/>
        <v>0</v>
      </c>
    </row>
    <row r="474" spans="2:23" x14ac:dyDescent="0.35">
      <c r="B474" s="58" t="str">
        <f t="shared" si="94"/>
        <v>!!!</v>
      </c>
      <c r="C474" s="226"/>
      <c r="D474" s="246"/>
      <c r="E474" s="248"/>
      <c r="F474" s="261"/>
      <c r="G474" s="172"/>
      <c r="H474" s="246"/>
      <c r="I474" s="28"/>
      <c r="J474" s="17"/>
      <c r="K474" s="253" t="str">
        <f t="shared" si="95"/>
        <v>Leer</v>
      </c>
      <c r="L474" s="253" t="str">
        <f t="shared" si="85"/>
        <v>Leer</v>
      </c>
      <c r="M474" s="253" t="str">
        <f t="shared" si="96"/>
        <v>Leer</v>
      </c>
      <c r="N474" s="253" t="str">
        <f>VLOOKUP(C474,{"29 - Psychiatrie (Erwachsene)","BGI";"30 - Kinder- und Jugendpsychiatrie","BGII";"31 - Psychosomatik","BGI";0,"Leer"},2,0)</f>
        <v>Leer</v>
      </c>
      <c r="O474" s="253" t="str">
        <f>VLOOKUP(C474,{"29 - Psychiatrie (Erwachsene)","BGIb";"30 - Kinder- und Jugendpsychiatrie","BGIIb";"31 - Psychosomatik","BGIb";0,"Leer"},2,0)</f>
        <v>Leer</v>
      </c>
      <c r="P474" s="253" t="str">
        <f t="shared" si="86"/>
        <v>Leer</v>
      </c>
      <c r="Q474" s="253">
        <f t="shared" si="87"/>
        <v>0</v>
      </c>
      <c r="R474" s="253">
        <f t="shared" si="88"/>
        <v>0</v>
      </c>
      <c r="S474" s="253">
        <f t="shared" si="89"/>
        <v>0</v>
      </c>
      <c r="T474" s="253">
        <f t="shared" si="90"/>
        <v>0</v>
      </c>
      <c r="U474" s="253">
        <f t="shared" si="91"/>
        <v>0</v>
      </c>
      <c r="V474" s="253">
        <f t="shared" si="92"/>
        <v>0</v>
      </c>
      <c r="W474" s="253">
        <f t="shared" si="93"/>
        <v>0</v>
      </c>
    </row>
    <row r="475" spans="2:23" x14ac:dyDescent="0.35">
      <c r="B475" s="58" t="str">
        <f t="shared" si="94"/>
        <v>!!!</v>
      </c>
      <c r="C475" s="226"/>
      <c r="D475" s="246"/>
      <c r="E475" s="248"/>
      <c r="F475" s="261"/>
      <c r="G475" s="172"/>
      <c r="H475" s="246"/>
      <c r="I475" s="28"/>
      <c r="J475" s="17"/>
      <c r="K475" s="253" t="str">
        <f t="shared" si="95"/>
        <v>Leer</v>
      </c>
      <c r="L475" s="253" t="str">
        <f t="shared" si="85"/>
        <v>Leer</v>
      </c>
      <c r="M475" s="253" t="str">
        <f t="shared" si="96"/>
        <v>Leer</v>
      </c>
      <c r="N475" s="253" t="str">
        <f>VLOOKUP(C475,{"29 - Psychiatrie (Erwachsene)","BGI";"30 - Kinder- und Jugendpsychiatrie","BGII";"31 - Psychosomatik","BGI";0,"Leer"},2,0)</f>
        <v>Leer</v>
      </c>
      <c r="O475" s="253" t="str">
        <f>VLOOKUP(C475,{"29 - Psychiatrie (Erwachsene)","BGIb";"30 - Kinder- und Jugendpsychiatrie","BGIIb";"31 - Psychosomatik","BGIb";0,"Leer"},2,0)</f>
        <v>Leer</v>
      </c>
      <c r="P475" s="253" t="str">
        <f t="shared" si="86"/>
        <v>Leer</v>
      </c>
      <c r="Q475" s="253">
        <f t="shared" si="87"/>
        <v>0</v>
      </c>
      <c r="R475" s="253">
        <f t="shared" si="88"/>
        <v>0</v>
      </c>
      <c r="S475" s="253">
        <f t="shared" si="89"/>
        <v>0</v>
      </c>
      <c r="T475" s="253">
        <f t="shared" si="90"/>
        <v>0</v>
      </c>
      <c r="U475" s="253">
        <f t="shared" si="91"/>
        <v>0</v>
      </c>
      <c r="V475" s="253">
        <f t="shared" si="92"/>
        <v>0</v>
      </c>
      <c r="W475" s="253">
        <f t="shared" si="93"/>
        <v>0</v>
      </c>
    </row>
    <row r="476" spans="2:23" x14ac:dyDescent="0.35">
      <c r="B476" s="58" t="str">
        <f t="shared" si="94"/>
        <v>!!!</v>
      </c>
      <c r="C476" s="226"/>
      <c r="D476" s="246"/>
      <c r="E476" s="248"/>
      <c r="F476" s="261"/>
      <c r="G476" s="172"/>
      <c r="H476" s="246"/>
      <c r="I476" s="28"/>
      <c r="J476" s="17"/>
      <c r="K476" s="253" t="str">
        <f t="shared" si="95"/>
        <v>Leer</v>
      </c>
      <c r="L476" s="253" t="str">
        <f t="shared" si="85"/>
        <v>Leer</v>
      </c>
      <c r="M476" s="253" t="str">
        <f t="shared" si="96"/>
        <v>Leer</v>
      </c>
      <c r="N476" s="253" t="str">
        <f>VLOOKUP(C476,{"29 - Psychiatrie (Erwachsene)","BGI";"30 - Kinder- und Jugendpsychiatrie","BGII";"31 - Psychosomatik","BGI";0,"Leer"},2,0)</f>
        <v>Leer</v>
      </c>
      <c r="O476" s="253" t="str">
        <f>VLOOKUP(C476,{"29 - Psychiatrie (Erwachsene)","BGIb";"30 - Kinder- und Jugendpsychiatrie","BGIIb";"31 - Psychosomatik","BGIb";0,"Leer"},2,0)</f>
        <v>Leer</v>
      </c>
      <c r="P476" s="253" t="str">
        <f t="shared" si="86"/>
        <v>Leer</v>
      </c>
      <c r="Q476" s="253">
        <f t="shared" si="87"/>
        <v>0</v>
      </c>
      <c r="R476" s="253">
        <f t="shared" si="88"/>
        <v>0</v>
      </c>
      <c r="S476" s="253">
        <f t="shared" si="89"/>
        <v>0</v>
      </c>
      <c r="T476" s="253">
        <f t="shared" si="90"/>
        <v>0</v>
      </c>
      <c r="U476" s="253">
        <f t="shared" si="91"/>
        <v>0</v>
      </c>
      <c r="V476" s="253">
        <f t="shared" si="92"/>
        <v>0</v>
      </c>
      <c r="W476" s="253">
        <f t="shared" si="93"/>
        <v>0</v>
      </c>
    </row>
    <row r="477" spans="2:23" x14ac:dyDescent="0.35">
      <c r="B477" s="58" t="str">
        <f t="shared" si="94"/>
        <v>!!!</v>
      </c>
      <c r="C477" s="226"/>
      <c r="D477" s="246"/>
      <c r="E477" s="248"/>
      <c r="F477" s="261"/>
      <c r="G477" s="172"/>
      <c r="H477" s="246"/>
      <c r="I477" s="28"/>
      <c r="J477" s="17"/>
      <c r="K477" s="253" t="str">
        <f t="shared" si="95"/>
        <v>Leer</v>
      </c>
      <c r="L477" s="253" t="str">
        <f t="shared" si="85"/>
        <v>Leer</v>
      </c>
      <c r="M477" s="253" t="str">
        <f t="shared" si="96"/>
        <v>Leer</v>
      </c>
      <c r="N477" s="253" t="str">
        <f>VLOOKUP(C477,{"29 - Psychiatrie (Erwachsene)","BGI";"30 - Kinder- und Jugendpsychiatrie","BGII";"31 - Psychosomatik","BGI";0,"Leer"},2,0)</f>
        <v>Leer</v>
      </c>
      <c r="O477" s="253" t="str">
        <f>VLOOKUP(C477,{"29 - Psychiatrie (Erwachsene)","BGIb";"30 - Kinder- und Jugendpsychiatrie","BGIIb";"31 - Psychosomatik","BGIb";0,"Leer"},2,0)</f>
        <v>Leer</v>
      </c>
      <c r="P477" s="253" t="str">
        <f t="shared" si="86"/>
        <v>Leer</v>
      </c>
      <c r="Q477" s="253">
        <f t="shared" si="87"/>
        <v>0</v>
      </c>
      <c r="R477" s="253">
        <f t="shared" si="88"/>
        <v>0</v>
      </c>
      <c r="S477" s="253">
        <f t="shared" si="89"/>
        <v>0</v>
      </c>
      <c r="T477" s="253">
        <f t="shared" si="90"/>
        <v>0</v>
      </c>
      <c r="U477" s="253">
        <f t="shared" si="91"/>
        <v>0</v>
      </c>
      <c r="V477" s="253">
        <f t="shared" si="92"/>
        <v>0</v>
      </c>
      <c r="W477" s="253">
        <f t="shared" si="93"/>
        <v>0</v>
      </c>
    </row>
    <row r="478" spans="2:23" x14ac:dyDescent="0.35">
      <c r="B478" s="58" t="str">
        <f t="shared" si="94"/>
        <v>!!!</v>
      </c>
      <c r="C478" s="226"/>
      <c r="D478" s="246"/>
      <c r="E478" s="248"/>
      <c r="F478" s="261"/>
      <c r="G478" s="172"/>
      <c r="H478" s="246"/>
      <c r="I478" s="28"/>
      <c r="J478" s="17"/>
      <c r="K478" s="253" t="str">
        <f t="shared" si="95"/>
        <v>Leer</v>
      </c>
      <c r="L478" s="253" t="str">
        <f t="shared" si="85"/>
        <v>Leer</v>
      </c>
      <c r="M478" s="253" t="str">
        <f t="shared" si="96"/>
        <v>Leer</v>
      </c>
      <c r="N478" s="253" t="str">
        <f>VLOOKUP(C478,{"29 - Psychiatrie (Erwachsene)","BGI";"30 - Kinder- und Jugendpsychiatrie","BGII";"31 - Psychosomatik","BGI";0,"Leer"},2,0)</f>
        <v>Leer</v>
      </c>
      <c r="O478" s="253" t="str">
        <f>VLOOKUP(C478,{"29 - Psychiatrie (Erwachsene)","BGIb";"30 - Kinder- und Jugendpsychiatrie","BGIIb";"31 - Psychosomatik","BGIb";0,"Leer"},2,0)</f>
        <v>Leer</v>
      </c>
      <c r="P478" s="253" t="str">
        <f t="shared" si="86"/>
        <v>Leer</v>
      </c>
      <c r="Q478" s="253">
        <f t="shared" si="87"/>
        <v>0</v>
      </c>
      <c r="R478" s="253">
        <f t="shared" si="88"/>
        <v>0</v>
      </c>
      <c r="S478" s="253">
        <f t="shared" si="89"/>
        <v>0</v>
      </c>
      <c r="T478" s="253">
        <f t="shared" si="90"/>
        <v>0</v>
      </c>
      <c r="U478" s="253">
        <f t="shared" si="91"/>
        <v>0</v>
      </c>
      <c r="V478" s="253">
        <f t="shared" si="92"/>
        <v>0</v>
      </c>
      <c r="W478" s="253">
        <f t="shared" si="93"/>
        <v>0</v>
      </c>
    </row>
    <row r="479" spans="2:23" x14ac:dyDescent="0.35">
      <c r="B479" s="58" t="str">
        <f t="shared" si="94"/>
        <v>!!!</v>
      </c>
      <c r="C479" s="226"/>
      <c r="D479" s="246"/>
      <c r="E479" s="248"/>
      <c r="F479" s="261"/>
      <c r="G479" s="172"/>
      <c r="H479" s="246"/>
      <c r="I479" s="28"/>
      <c r="J479" s="17"/>
      <c r="K479" s="253" t="str">
        <f t="shared" si="95"/>
        <v>Leer</v>
      </c>
      <c r="L479" s="253" t="str">
        <f t="shared" si="85"/>
        <v>Leer</v>
      </c>
      <c r="M479" s="253" t="str">
        <f t="shared" si="96"/>
        <v>Leer</v>
      </c>
      <c r="N479" s="253" t="str">
        <f>VLOOKUP(C479,{"29 - Psychiatrie (Erwachsene)","BGI";"30 - Kinder- und Jugendpsychiatrie","BGII";"31 - Psychosomatik","BGI";0,"Leer"},2,0)</f>
        <v>Leer</v>
      </c>
      <c r="O479" s="253" t="str">
        <f>VLOOKUP(C479,{"29 - Psychiatrie (Erwachsene)","BGIb";"30 - Kinder- und Jugendpsychiatrie","BGIIb";"31 - Psychosomatik","BGIb";0,"Leer"},2,0)</f>
        <v>Leer</v>
      </c>
      <c r="P479" s="253" t="str">
        <f t="shared" si="86"/>
        <v>Leer</v>
      </c>
      <c r="Q479" s="253">
        <f t="shared" si="87"/>
        <v>0</v>
      </c>
      <c r="R479" s="253">
        <f t="shared" si="88"/>
        <v>0</v>
      </c>
      <c r="S479" s="253">
        <f t="shared" si="89"/>
        <v>0</v>
      </c>
      <c r="T479" s="253">
        <f t="shared" si="90"/>
        <v>0</v>
      </c>
      <c r="U479" s="253">
        <f t="shared" si="91"/>
        <v>0</v>
      </c>
      <c r="V479" s="253">
        <f t="shared" si="92"/>
        <v>0</v>
      </c>
      <c r="W479" s="253">
        <f t="shared" si="93"/>
        <v>0</v>
      </c>
    </row>
    <row r="480" spans="2:23" x14ac:dyDescent="0.35">
      <c r="B480" s="58" t="str">
        <f t="shared" si="94"/>
        <v>!!!</v>
      </c>
      <c r="C480" s="226"/>
      <c r="D480" s="246"/>
      <c r="E480" s="248"/>
      <c r="F480" s="261"/>
      <c r="G480" s="172"/>
      <c r="H480" s="246"/>
      <c r="I480" s="28"/>
      <c r="J480" s="17"/>
      <c r="K480" s="253" t="str">
        <f t="shared" si="95"/>
        <v>Leer</v>
      </c>
      <c r="L480" s="253" t="str">
        <f t="shared" si="85"/>
        <v>Leer</v>
      </c>
      <c r="M480" s="253" t="str">
        <f t="shared" si="96"/>
        <v>Leer</v>
      </c>
      <c r="N480" s="253" t="str">
        <f>VLOOKUP(C480,{"29 - Psychiatrie (Erwachsene)","BGI";"30 - Kinder- und Jugendpsychiatrie","BGII";"31 - Psychosomatik","BGI";0,"Leer"},2,0)</f>
        <v>Leer</v>
      </c>
      <c r="O480" s="253" t="str">
        <f>VLOOKUP(C480,{"29 - Psychiatrie (Erwachsene)","BGIb";"30 - Kinder- und Jugendpsychiatrie","BGIIb";"31 - Psychosomatik","BGIb";0,"Leer"},2,0)</f>
        <v>Leer</v>
      </c>
      <c r="P480" s="253" t="str">
        <f t="shared" si="86"/>
        <v>Leer</v>
      </c>
      <c r="Q480" s="253">
        <f t="shared" si="87"/>
        <v>0</v>
      </c>
      <c r="R480" s="253">
        <f t="shared" si="88"/>
        <v>0</v>
      </c>
      <c r="S480" s="253">
        <f t="shared" si="89"/>
        <v>0</v>
      </c>
      <c r="T480" s="253">
        <f t="shared" si="90"/>
        <v>0</v>
      </c>
      <c r="U480" s="253">
        <f t="shared" si="91"/>
        <v>0</v>
      </c>
      <c r="V480" s="253">
        <f t="shared" si="92"/>
        <v>0</v>
      </c>
      <c r="W480" s="253">
        <f t="shared" si="93"/>
        <v>0</v>
      </c>
    </row>
    <row r="481" spans="2:23" x14ac:dyDescent="0.35">
      <c r="B481" s="58" t="str">
        <f t="shared" si="94"/>
        <v>!!!</v>
      </c>
      <c r="C481" s="226"/>
      <c r="D481" s="246"/>
      <c r="E481" s="248"/>
      <c r="F481" s="261"/>
      <c r="G481" s="172"/>
      <c r="H481" s="246"/>
      <c r="I481" s="28"/>
      <c r="J481" s="17"/>
      <c r="K481" s="253" t="str">
        <f t="shared" si="95"/>
        <v>Leer</v>
      </c>
      <c r="L481" s="253" t="str">
        <f t="shared" si="85"/>
        <v>Leer</v>
      </c>
      <c r="M481" s="253" t="str">
        <f t="shared" si="96"/>
        <v>Leer</v>
      </c>
      <c r="N481" s="253" t="str">
        <f>VLOOKUP(C481,{"29 - Psychiatrie (Erwachsene)","BGI";"30 - Kinder- und Jugendpsychiatrie","BGII";"31 - Psychosomatik","BGI";0,"Leer"},2,0)</f>
        <v>Leer</v>
      </c>
      <c r="O481" s="253" t="str">
        <f>VLOOKUP(C481,{"29 - Psychiatrie (Erwachsene)","BGIb";"30 - Kinder- und Jugendpsychiatrie","BGIIb";"31 - Psychosomatik","BGIb";0,"Leer"},2,0)</f>
        <v>Leer</v>
      </c>
      <c r="P481" s="253" t="str">
        <f t="shared" si="86"/>
        <v>Leer</v>
      </c>
      <c r="Q481" s="253">
        <f t="shared" si="87"/>
        <v>0</v>
      </c>
      <c r="R481" s="253">
        <f t="shared" si="88"/>
        <v>0</v>
      </c>
      <c r="S481" s="253">
        <f t="shared" si="89"/>
        <v>0</v>
      </c>
      <c r="T481" s="253">
        <f t="shared" si="90"/>
        <v>0</v>
      </c>
      <c r="U481" s="253">
        <f t="shared" si="91"/>
        <v>0</v>
      </c>
      <c r="V481" s="253">
        <f t="shared" si="92"/>
        <v>0</v>
      </c>
      <c r="W481" s="253">
        <f t="shared" si="93"/>
        <v>0</v>
      </c>
    </row>
    <row r="482" spans="2:23" x14ac:dyDescent="0.35">
      <c r="B482" s="58" t="str">
        <f t="shared" si="94"/>
        <v>!!!</v>
      </c>
      <c r="C482" s="226"/>
      <c r="D482" s="246"/>
      <c r="E482" s="248"/>
      <c r="F482" s="261"/>
      <c r="G482" s="172"/>
      <c r="H482" s="246"/>
      <c r="I482" s="28"/>
      <c r="J482" s="17"/>
      <c r="K482" s="253" t="str">
        <f t="shared" si="95"/>
        <v>Leer</v>
      </c>
      <c r="L482" s="253" t="str">
        <f t="shared" si="85"/>
        <v>Leer</v>
      </c>
      <c r="M482" s="253" t="str">
        <f t="shared" si="96"/>
        <v>Leer</v>
      </c>
      <c r="N482" s="253" t="str">
        <f>VLOOKUP(C482,{"29 - Psychiatrie (Erwachsene)","BGI";"30 - Kinder- und Jugendpsychiatrie","BGII";"31 - Psychosomatik","BGI";0,"Leer"},2,0)</f>
        <v>Leer</v>
      </c>
      <c r="O482" s="253" t="str">
        <f>VLOOKUP(C482,{"29 - Psychiatrie (Erwachsene)","BGIb";"30 - Kinder- und Jugendpsychiatrie","BGIIb";"31 - Psychosomatik","BGIb";0,"Leer"},2,0)</f>
        <v>Leer</v>
      </c>
      <c r="P482" s="253" t="str">
        <f t="shared" si="86"/>
        <v>Leer</v>
      </c>
      <c r="Q482" s="253">
        <f t="shared" si="87"/>
        <v>0</v>
      </c>
      <c r="R482" s="253">
        <f t="shared" si="88"/>
        <v>0</v>
      </c>
      <c r="S482" s="253">
        <f t="shared" si="89"/>
        <v>0</v>
      </c>
      <c r="T482" s="253">
        <f t="shared" si="90"/>
        <v>0</v>
      </c>
      <c r="U482" s="253">
        <f t="shared" si="91"/>
        <v>0</v>
      </c>
      <c r="V482" s="253">
        <f t="shared" si="92"/>
        <v>0</v>
      </c>
      <c r="W482" s="253">
        <f t="shared" si="93"/>
        <v>0</v>
      </c>
    </row>
    <row r="483" spans="2:23" x14ac:dyDescent="0.35">
      <c r="B483" s="58" t="str">
        <f t="shared" si="94"/>
        <v>!!!</v>
      </c>
      <c r="C483" s="226"/>
      <c r="D483" s="246"/>
      <c r="E483" s="248"/>
      <c r="F483" s="261"/>
      <c r="G483" s="172"/>
      <c r="H483" s="246"/>
      <c r="I483" s="28"/>
      <c r="J483" s="17"/>
      <c r="K483" s="253" t="str">
        <f t="shared" si="95"/>
        <v>Leer</v>
      </c>
      <c r="L483" s="253" t="str">
        <f t="shared" si="85"/>
        <v>Leer</v>
      </c>
      <c r="M483" s="253" t="str">
        <f t="shared" si="96"/>
        <v>Leer</v>
      </c>
      <c r="N483" s="253" t="str">
        <f>VLOOKUP(C483,{"29 - Psychiatrie (Erwachsene)","BGI";"30 - Kinder- und Jugendpsychiatrie","BGII";"31 - Psychosomatik","BGI";0,"Leer"},2,0)</f>
        <v>Leer</v>
      </c>
      <c r="O483" s="253" t="str">
        <f>VLOOKUP(C483,{"29 - Psychiatrie (Erwachsene)","BGIb";"30 - Kinder- und Jugendpsychiatrie","BGIIb";"31 - Psychosomatik","BGIb";0,"Leer"},2,0)</f>
        <v>Leer</v>
      </c>
      <c r="P483" s="253" t="str">
        <f t="shared" si="86"/>
        <v>Leer</v>
      </c>
      <c r="Q483" s="253">
        <f t="shared" si="87"/>
        <v>0</v>
      </c>
      <c r="R483" s="253">
        <f t="shared" si="88"/>
        <v>0</v>
      </c>
      <c r="S483" s="253">
        <f t="shared" si="89"/>
        <v>0</v>
      </c>
      <c r="T483" s="253">
        <f t="shared" si="90"/>
        <v>0</v>
      </c>
      <c r="U483" s="253">
        <f t="shared" si="91"/>
        <v>0</v>
      </c>
      <c r="V483" s="253">
        <f t="shared" si="92"/>
        <v>0</v>
      </c>
      <c r="W483" s="253">
        <f t="shared" si="93"/>
        <v>0</v>
      </c>
    </row>
    <row r="484" spans="2:23" x14ac:dyDescent="0.35">
      <c r="B484" s="58" t="str">
        <f t="shared" si="94"/>
        <v>!!!</v>
      </c>
      <c r="C484" s="226"/>
      <c r="D484" s="246"/>
      <c r="E484" s="248"/>
      <c r="F484" s="261"/>
      <c r="G484" s="172"/>
      <c r="H484" s="246"/>
      <c r="I484" s="28"/>
      <c r="J484" s="17"/>
      <c r="K484" s="253" t="str">
        <f t="shared" si="95"/>
        <v>Leer</v>
      </c>
      <c r="L484" s="253" t="str">
        <f t="shared" si="85"/>
        <v>Leer</v>
      </c>
      <c r="M484" s="253" t="str">
        <f t="shared" si="96"/>
        <v>Leer</v>
      </c>
      <c r="N484" s="253" t="str">
        <f>VLOOKUP(C484,{"29 - Psychiatrie (Erwachsene)","BGI";"30 - Kinder- und Jugendpsychiatrie","BGII";"31 - Psychosomatik","BGI";0,"Leer"},2,0)</f>
        <v>Leer</v>
      </c>
      <c r="O484" s="253" t="str">
        <f>VLOOKUP(C484,{"29 - Psychiatrie (Erwachsene)","BGIb";"30 - Kinder- und Jugendpsychiatrie","BGIIb";"31 - Psychosomatik","BGIb";0,"Leer"},2,0)</f>
        <v>Leer</v>
      </c>
      <c r="P484" s="253" t="str">
        <f t="shared" si="86"/>
        <v>Leer</v>
      </c>
      <c r="Q484" s="253">
        <f t="shared" si="87"/>
        <v>0</v>
      </c>
      <c r="R484" s="253">
        <f t="shared" si="88"/>
        <v>0</v>
      </c>
      <c r="S484" s="253">
        <f t="shared" si="89"/>
        <v>0</v>
      </c>
      <c r="T484" s="253">
        <f t="shared" si="90"/>
        <v>0</v>
      </c>
      <c r="U484" s="253">
        <f t="shared" si="91"/>
        <v>0</v>
      </c>
      <c r="V484" s="253">
        <f t="shared" si="92"/>
        <v>0</v>
      </c>
      <c r="W484" s="253">
        <f t="shared" si="93"/>
        <v>0</v>
      </c>
    </row>
    <row r="485" spans="2:23" x14ac:dyDescent="0.35">
      <c r="B485" s="58" t="str">
        <f t="shared" si="94"/>
        <v>!!!</v>
      </c>
      <c r="C485" s="226"/>
      <c r="D485" s="246"/>
      <c r="E485" s="248"/>
      <c r="F485" s="261"/>
      <c r="G485" s="172"/>
      <c r="H485" s="246"/>
      <c r="I485" s="28"/>
      <c r="J485" s="17"/>
      <c r="K485" s="253" t="str">
        <f t="shared" si="95"/>
        <v>Leer</v>
      </c>
      <c r="L485" s="253" t="str">
        <f t="shared" si="85"/>
        <v>Leer</v>
      </c>
      <c r="M485" s="253" t="str">
        <f t="shared" si="96"/>
        <v>Leer</v>
      </c>
      <c r="N485" s="253" t="str">
        <f>VLOOKUP(C485,{"29 - Psychiatrie (Erwachsene)","BGI";"30 - Kinder- und Jugendpsychiatrie","BGII";"31 - Psychosomatik","BGI";0,"Leer"},2,0)</f>
        <v>Leer</v>
      </c>
      <c r="O485" s="253" t="str">
        <f>VLOOKUP(C485,{"29 - Psychiatrie (Erwachsene)","BGIb";"30 - Kinder- und Jugendpsychiatrie","BGIIb";"31 - Psychosomatik","BGIb";0,"Leer"},2,0)</f>
        <v>Leer</v>
      </c>
      <c r="P485" s="253" t="str">
        <f t="shared" si="86"/>
        <v>Leer</v>
      </c>
      <c r="Q485" s="253">
        <f t="shared" si="87"/>
        <v>0</v>
      </c>
      <c r="R485" s="253">
        <f t="shared" si="88"/>
        <v>0</v>
      </c>
      <c r="S485" s="253">
        <f t="shared" si="89"/>
        <v>0</v>
      </c>
      <c r="T485" s="253">
        <f t="shared" si="90"/>
        <v>0</v>
      </c>
      <c r="U485" s="253">
        <f t="shared" si="91"/>
        <v>0</v>
      </c>
      <c r="V485" s="253">
        <f t="shared" si="92"/>
        <v>0</v>
      </c>
      <c r="W485" s="253">
        <f t="shared" si="93"/>
        <v>0</v>
      </c>
    </row>
    <row r="486" spans="2:23" x14ac:dyDescent="0.35">
      <c r="B486" s="58" t="str">
        <f t="shared" si="94"/>
        <v>!!!</v>
      </c>
      <c r="C486" s="226"/>
      <c r="D486" s="246"/>
      <c r="E486" s="248"/>
      <c r="F486" s="261"/>
      <c r="G486" s="172"/>
      <c r="H486" s="246"/>
      <c r="I486" s="28"/>
      <c r="J486" s="17"/>
      <c r="K486" s="253" t="str">
        <f t="shared" si="95"/>
        <v>Leer</v>
      </c>
      <c r="L486" s="253" t="str">
        <f t="shared" si="85"/>
        <v>Leer</v>
      </c>
      <c r="M486" s="253" t="str">
        <f t="shared" si="96"/>
        <v>Leer</v>
      </c>
      <c r="N486" s="253" t="str">
        <f>VLOOKUP(C486,{"29 - Psychiatrie (Erwachsene)","BGI";"30 - Kinder- und Jugendpsychiatrie","BGII";"31 - Psychosomatik","BGI";0,"Leer"},2,0)</f>
        <v>Leer</v>
      </c>
      <c r="O486" s="253" t="str">
        <f>VLOOKUP(C486,{"29 - Psychiatrie (Erwachsene)","BGIb";"30 - Kinder- und Jugendpsychiatrie","BGIIb";"31 - Psychosomatik","BGIb";0,"Leer"},2,0)</f>
        <v>Leer</v>
      </c>
      <c r="P486" s="253" t="str">
        <f t="shared" si="86"/>
        <v>Leer</v>
      </c>
      <c r="Q486" s="253">
        <f t="shared" si="87"/>
        <v>0</v>
      </c>
      <c r="R486" s="253">
        <f t="shared" si="88"/>
        <v>0</v>
      </c>
      <c r="S486" s="253">
        <f t="shared" si="89"/>
        <v>0</v>
      </c>
      <c r="T486" s="253">
        <f t="shared" si="90"/>
        <v>0</v>
      </c>
      <c r="U486" s="253">
        <f t="shared" si="91"/>
        <v>0</v>
      </c>
      <c r="V486" s="253">
        <f t="shared" si="92"/>
        <v>0</v>
      </c>
      <c r="W486" s="253">
        <f t="shared" si="93"/>
        <v>0</v>
      </c>
    </row>
    <row r="487" spans="2:23" x14ac:dyDescent="0.35">
      <c r="B487" s="58" t="str">
        <f t="shared" si="94"/>
        <v>!!!</v>
      </c>
      <c r="C487" s="226"/>
      <c r="D487" s="246"/>
      <c r="E487" s="248"/>
      <c r="F487" s="261"/>
      <c r="G487" s="172"/>
      <c r="H487" s="246"/>
      <c r="I487" s="28"/>
      <c r="J487" s="17"/>
      <c r="K487" s="253" t="str">
        <f t="shared" si="95"/>
        <v>Leer</v>
      </c>
      <c r="L487" s="253" t="str">
        <f t="shared" si="85"/>
        <v>Leer</v>
      </c>
      <c r="M487" s="253" t="str">
        <f t="shared" si="96"/>
        <v>Leer</v>
      </c>
      <c r="N487" s="253" t="str">
        <f>VLOOKUP(C487,{"29 - Psychiatrie (Erwachsene)","BGI";"30 - Kinder- und Jugendpsychiatrie","BGII";"31 - Psychosomatik","BGI";0,"Leer"},2,0)</f>
        <v>Leer</v>
      </c>
      <c r="O487" s="253" t="str">
        <f>VLOOKUP(C487,{"29 - Psychiatrie (Erwachsene)","BGIb";"30 - Kinder- und Jugendpsychiatrie","BGIIb";"31 - Psychosomatik","BGIb";0,"Leer"},2,0)</f>
        <v>Leer</v>
      </c>
      <c r="P487" s="253" t="str">
        <f t="shared" si="86"/>
        <v>Leer</v>
      </c>
      <c r="Q487" s="253">
        <f t="shared" si="87"/>
        <v>0</v>
      </c>
      <c r="R487" s="253">
        <f t="shared" si="88"/>
        <v>0</v>
      </c>
      <c r="S487" s="253">
        <f t="shared" si="89"/>
        <v>0</v>
      </c>
      <c r="T487" s="253">
        <f t="shared" si="90"/>
        <v>0</v>
      </c>
      <c r="U487" s="253">
        <f t="shared" si="91"/>
        <v>0</v>
      </c>
      <c r="V487" s="253">
        <f t="shared" si="92"/>
        <v>0</v>
      </c>
      <c r="W487" s="253">
        <f t="shared" si="93"/>
        <v>0</v>
      </c>
    </row>
    <row r="488" spans="2:23" x14ac:dyDescent="0.35">
      <c r="B488" s="58" t="str">
        <f t="shared" si="94"/>
        <v>!!!</v>
      </c>
      <c r="C488" s="226"/>
      <c r="D488" s="246"/>
      <c r="E488" s="248"/>
      <c r="F488" s="261"/>
      <c r="G488" s="172"/>
      <c r="H488" s="246"/>
      <c r="I488" s="28"/>
      <c r="J488" s="17"/>
      <c r="K488" s="253" t="str">
        <f t="shared" si="95"/>
        <v>Leer</v>
      </c>
      <c r="L488" s="253" t="str">
        <f t="shared" si="85"/>
        <v>Leer</v>
      </c>
      <c r="M488" s="253" t="str">
        <f t="shared" si="96"/>
        <v>Leer</v>
      </c>
      <c r="N488" s="253" t="str">
        <f>VLOOKUP(C488,{"29 - Psychiatrie (Erwachsene)","BGI";"30 - Kinder- und Jugendpsychiatrie","BGII";"31 - Psychosomatik","BGI";0,"Leer"},2,0)</f>
        <v>Leer</v>
      </c>
      <c r="O488" s="253" t="str">
        <f>VLOOKUP(C488,{"29 - Psychiatrie (Erwachsene)","BGIb";"30 - Kinder- und Jugendpsychiatrie","BGIIb";"31 - Psychosomatik","BGIb";0,"Leer"},2,0)</f>
        <v>Leer</v>
      </c>
      <c r="P488" s="253" t="str">
        <f t="shared" si="86"/>
        <v>Leer</v>
      </c>
      <c r="Q488" s="253">
        <f t="shared" si="87"/>
        <v>0</v>
      </c>
      <c r="R488" s="253">
        <f t="shared" si="88"/>
        <v>0</v>
      </c>
      <c r="S488" s="253">
        <f t="shared" si="89"/>
        <v>0</v>
      </c>
      <c r="T488" s="253">
        <f t="shared" si="90"/>
        <v>0</v>
      </c>
      <c r="U488" s="253">
        <f t="shared" si="91"/>
        <v>0</v>
      </c>
      <c r="V488" s="253">
        <f t="shared" si="92"/>
        <v>0</v>
      </c>
      <c r="W488" s="253">
        <f t="shared" si="93"/>
        <v>0</v>
      </c>
    </row>
    <row r="489" spans="2:23" x14ac:dyDescent="0.35">
      <c r="B489" s="58" t="str">
        <f t="shared" si="94"/>
        <v>!!!</v>
      </c>
      <c r="C489" s="226"/>
      <c r="D489" s="246"/>
      <c r="E489" s="248"/>
      <c r="F489" s="261"/>
      <c r="G489" s="172"/>
      <c r="H489" s="246"/>
      <c r="I489" s="28"/>
      <c r="J489" s="17"/>
      <c r="K489" s="253" t="str">
        <f t="shared" si="95"/>
        <v>Leer</v>
      </c>
      <c r="L489" s="253" t="str">
        <f t="shared" si="85"/>
        <v>Leer</v>
      </c>
      <c r="M489" s="253" t="str">
        <f t="shared" si="96"/>
        <v>Leer</v>
      </c>
      <c r="N489" s="253" t="str">
        <f>VLOOKUP(C489,{"29 - Psychiatrie (Erwachsene)","BGI";"30 - Kinder- und Jugendpsychiatrie","BGII";"31 - Psychosomatik","BGI";0,"Leer"},2,0)</f>
        <v>Leer</v>
      </c>
      <c r="O489" s="253" t="str">
        <f>VLOOKUP(C489,{"29 - Psychiatrie (Erwachsene)","BGIb";"30 - Kinder- und Jugendpsychiatrie","BGIIb";"31 - Psychosomatik","BGIb";0,"Leer"},2,0)</f>
        <v>Leer</v>
      </c>
      <c r="P489" s="253" t="str">
        <f t="shared" si="86"/>
        <v>Leer</v>
      </c>
      <c r="Q489" s="253">
        <f t="shared" si="87"/>
        <v>0</v>
      </c>
      <c r="R489" s="253">
        <f t="shared" si="88"/>
        <v>0</v>
      </c>
      <c r="S489" s="253">
        <f t="shared" si="89"/>
        <v>0</v>
      </c>
      <c r="T489" s="253">
        <f t="shared" si="90"/>
        <v>0</v>
      </c>
      <c r="U489" s="253">
        <f t="shared" si="91"/>
        <v>0</v>
      </c>
      <c r="V489" s="253">
        <f t="shared" si="92"/>
        <v>0</v>
      </c>
      <c r="W489" s="253">
        <f t="shared" si="93"/>
        <v>0</v>
      </c>
    </row>
    <row r="490" spans="2:23" x14ac:dyDescent="0.35">
      <c r="B490" s="58" t="str">
        <f t="shared" si="94"/>
        <v>!!!</v>
      </c>
      <c r="C490" s="226"/>
      <c r="D490" s="246"/>
      <c r="E490" s="248"/>
      <c r="F490" s="261"/>
      <c r="G490" s="172"/>
      <c r="H490" s="246"/>
      <c r="I490" s="28"/>
      <c r="J490" s="17"/>
      <c r="K490" s="253" t="str">
        <f t="shared" si="95"/>
        <v>Leer</v>
      </c>
      <c r="L490" s="253" t="str">
        <f t="shared" si="85"/>
        <v>Leer</v>
      </c>
      <c r="M490" s="253" t="str">
        <f t="shared" si="96"/>
        <v>Leer</v>
      </c>
      <c r="N490" s="253" t="str">
        <f>VLOOKUP(C490,{"29 - Psychiatrie (Erwachsene)","BGI";"30 - Kinder- und Jugendpsychiatrie","BGII";"31 - Psychosomatik","BGI";0,"Leer"},2,0)</f>
        <v>Leer</v>
      </c>
      <c r="O490" s="253" t="str">
        <f>VLOOKUP(C490,{"29 - Psychiatrie (Erwachsene)","BGIb";"30 - Kinder- und Jugendpsychiatrie","BGIIb";"31 - Psychosomatik","BGIb";0,"Leer"},2,0)</f>
        <v>Leer</v>
      </c>
      <c r="P490" s="253" t="str">
        <f t="shared" si="86"/>
        <v>Leer</v>
      </c>
      <c r="Q490" s="253">
        <f t="shared" si="87"/>
        <v>0</v>
      </c>
      <c r="R490" s="253">
        <f t="shared" si="88"/>
        <v>0</v>
      </c>
      <c r="S490" s="253">
        <f t="shared" si="89"/>
        <v>0</v>
      </c>
      <c r="T490" s="253">
        <f t="shared" si="90"/>
        <v>0</v>
      </c>
      <c r="U490" s="253">
        <f t="shared" si="91"/>
        <v>0</v>
      </c>
      <c r="V490" s="253">
        <f t="shared" si="92"/>
        <v>0</v>
      </c>
      <c r="W490" s="253">
        <f t="shared" si="93"/>
        <v>0</v>
      </c>
    </row>
    <row r="491" spans="2:23" x14ac:dyDescent="0.35">
      <c r="B491" s="58" t="str">
        <f t="shared" si="94"/>
        <v>!!!</v>
      </c>
      <c r="C491" s="226"/>
      <c r="D491" s="246"/>
      <c r="E491" s="248"/>
      <c r="F491" s="261"/>
      <c r="G491" s="172"/>
      <c r="H491" s="246"/>
      <c r="I491" s="28"/>
      <c r="J491" s="17"/>
      <c r="K491" s="253" t="str">
        <f t="shared" si="95"/>
        <v>Leer</v>
      </c>
      <c r="L491" s="253" t="str">
        <f t="shared" si="85"/>
        <v>Leer</v>
      </c>
      <c r="M491" s="253" t="str">
        <f t="shared" si="96"/>
        <v>Leer</v>
      </c>
      <c r="N491" s="253" t="str">
        <f>VLOOKUP(C491,{"29 - Psychiatrie (Erwachsene)","BGI";"30 - Kinder- und Jugendpsychiatrie","BGII";"31 - Psychosomatik","BGI";0,"Leer"},2,0)</f>
        <v>Leer</v>
      </c>
      <c r="O491" s="253" t="str">
        <f>VLOOKUP(C491,{"29 - Psychiatrie (Erwachsene)","BGIb";"30 - Kinder- und Jugendpsychiatrie","BGIIb";"31 - Psychosomatik","BGIb";0,"Leer"},2,0)</f>
        <v>Leer</v>
      </c>
      <c r="P491" s="253" t="str">
        <f t="shared" si="86"/>
        <v>Leer</v>
      </c>
      <c r="Q491" s="253">
        <f t="shared" si="87"/>
        <v>0</v>
      </c>
      <c r="R491" s="253">
        <f t="shared" si="88"/>
        <v>0</v>
      </c>
      <c r="S491" s="253">
        <f t="shared" si="89"/>
        <v>0</v>
      </c>
      <c r="T491" s="253">
        <f t="shared" si="90"/>
        <v>0</v>
      </c>
      <c r="U491" s="253">
        <f t="shared" si="91"/>
        <v>0</v>
      </c>
      <c r="V491" s="253">
        <f t="shared" si="92"/>
        <v>0</v>
      </c>
      <c r="W491" s="253">
        <f t="shared" si="93"/>
        <v>0</v>
      </c>
    </row>
    <row r="492" spans="2:23" x14ac:dyDescent="0.35">
      <c r="B492" s="58" t="str">
        <f t="shared" si="94"/>
        <v>!!!</v>
      </c>
      <c r="C492" s="226"/>
      <c r="D492" s="246"/>
      <c r="E492" s="248"/>
      <c r="F492" s="261"/>
      <c r="G492" s="172"/>
      <c r="H492" s="246"/>
      <c r="I492" s="28"/>
      <c r="J492" s="17"/>
      <c r="K492" s="253" t="str">
        <f t="shared" si="95"/>
        <v>Leer</v>
      </c>
      <c r="L492" s="253" t="str">
        <f t="shared" si="85"/>
        <v>Leer</v>
      </c>
      <c r="M492" s="253" t="str">
        <f t="shared" si="96"/>
        <v>Leer</v>
      </c>
      <c r="N492" s="253" t="str">
        <f>VLOOKUP(C492,{"29 - Psychiatrie (Erwachsene)","BGI";"30 - Kinder- und Jugendpsychiatrie","BGII";"31 - Psychosomatik","BGI";0,"Leer"},2,0)</f>
        <v>Leer</v>
      </c>
      <c r="O492" s="253" t="str">
        <f>VLOOKUP(C492,{"29 - Psychiatrie (Erwachsene)","BGIb";"30 - Kinder- und Jugendpsychiatrie","BGIIb";"31 - Psychosomatik","BGIb";0,"Leer"},2,0)</f>
        <v>Leer</v>
      </c>
      <c r="P492" s="253" t="str">
        <f t="shared" si="86"/>
        <v>Leer</v>
      </c>
      <c r="Q492" s="253">
        <f t="shared" si="87"/>
        <v>0</v>
      </c>
      <c r="R492" s="253">
        <f t="shared" si="88"/>
        <v>0</v>
      </c>
      <c r="S492" s="253">
        <f t="shared" si="89"/>
        <v>0</v>
      </c>
      <c r="T492" s="253">
        <f t="shared" si="90"/>
        <v>0</v>
      </c>
      <c r="U492" s="253">
        <f t="shared" si="91"/>
        <v>0</v>
      </c>
      <c r="V492" s="253">
        <f t="shared" si="92"/>
        <v>0</v>
      </c>
      <c r="W492" s="253">
        <f t="shared" si="93"/>
        <v>0</v>
      </c>
    </row>
    <row r="493" spans="2:23" x14ac:dyDescent="0.35">
      <c r="B493" s="58" t="str">
        <f t="shared" si="94"/>
        <v>!!!</v>
      </c>
      <c r="C493" s="226"/>
      <c r="D493" s="246"/>
      <c r="E493" s="248"/>
      <c r="F493" s="261"/>
      <c r="G493" s="172"/>
      <c r="H493" s="246"/>
      <c r="I493" s="28"/>
      <c r="J493" s="17"/>
      <c r="K493" s="253" t="str">
        <f t="shared" si="95"/>
        <v>Leer</v>
      </c>
      <c r="L493" s="253" t="str">
        <f t="shared" si="85"/>
        <v>Leer</v>
      </c>
      <c r="M493" s="253" t="str">
        <f t="shared" si="96"/>
        <v>Leer</v>
      </c>
      <c r="N493" s="253" t="str">
        <f>VLOOKUP(C493,{"29 - Psychiatrie (Erwachsene)","BGI";"30 - Kinder- und Jugendpsychiatrie","BGII";"31 - Psychosomatik","BGI";0,"Leer"},2,0)</f>
        <v>Leer</v>
      </c>
      <c r="O493" s="253" t="str">
        <f>VLOOKUP(C493,{"29 - Psychiatrie (Erwachsene)","BGIb";"30 - Kinder- und Jugendpsychiatrie","BGIIb";"31 - Psychosomatik","BGIb";0,"Leer"},2,0)</f>
        <v>Leer</v>
      </c>
      <c r="P493" s="253" t="str">
        <f t="shared" si="86"/>
        <v>Leer</v>
      </c>
      <c r="Q493" s="253">
        <f t="shared" si="87"/>
        <v>0</v>
      </c>
      <c r="R493" s="253">
        <f t="shared" si="88"/>
        <v>0</v>
      </c>
      <c r="S493" s="253">
        <f t="shared" si="89"/>
        <v>0</v>
      </c>
      <c r="T493" s="253">
        <f t="shared" si="90"/>
        <v>0</v>
      </c>
      <c r="U493" s="253">
        <f t="shared" si="91"/>
        <v>0</v>
      </c>
      <c r="V493" s="253">
        <f t="shared" si="92"/>
        <v>0</v>
      </c>
      <c r="W493" s="253">
        <f t="shared" si="93"/>
        <v>0</v>
      </c>
    </row>
    <row r="494" spans="2:23" x14ac:dyDescent="0.35">
      <c r="B494" s="58" t="str">
        <f t="shared" si="94"/>
        <v>!!!</v>
      </c>
      <c r="C494" s="226"/>
      <c r="D494" s="246"/>
      <c r="E494" s="248"/>
      <c r="F494" s="261"/>
      <c r="G494" s="172"/>
      <c r="H494" s="246"/>
      <c r="I494" s="28"/>
      <c r="J494" s="17"/>
      <c r="K494" s="253" t="str">
        <f t="shared" si="95"/>
        <v>Leer</v>
      </c>
      <c r="L494" s="253" t="str">
        <f t="shared" si="85"/>
        <v>Leer</v>
      </c>
      <c r="M494" s="253" t="str">
        <f t="shared" si="96"/>
        <v>Leer</v>
      </c>
      <c r="N494" s="253" t="str">
        <f>VLOOKUP(C494,{"29 - Psychiatrie (Erwachsene)","BGI";"30 - Kinder- und Jugendpsychiatrie","BGII";"31 - Psychosomatik","BGI";0,"Leer"},2,0)</f>
        <v>Leer</v>
      </c>
      <c r="O494" s="253" t="str">
        <f>VLOOKUP(C494,{"29 - Psychiatrie (Erwachsene)","BGIb";"30 - Kinder- und Jugendpsychiatrie","BGIIb";"31 - Psychosomatik","BGIb";0,"Leer"},2,0)</f>
        <v>Leer</v>
      </c>
      <c r="P494" s="253" t="str">
        <f t="shared" si="86"/>
        <v>Leer</v>
      </c>
      <c r="Q494" s="253">
        <f t="shared" si="87"/>
        <v>0</v>
      </c>
      <c r="R494" s="253">
        <f t="shared" si="88"/>
        <v>0</v>
      </c>
      <c r="S494" s="253">
        <f t="shared" si="89"/>
        <v>0</v>
      </c>
      <c r="T494" s="253">
        <f t="shared" si="90"/>
        <v>0</v>
      </c>
      <c r="U494" s="253">
        <f t="shared" si="91"/>
        <v>0</v>
      </c>
      <c r="V494" s="253">
        <f t="shared" si="92"/>
        <v>0</v>
      </c>
      <c r="W494" s="253">
        <f t="shared" si="93"/>
        <v>0</v>
      </c>
    </row>
    <row r="495" spans="2:23" x14ac:dyDescent="0.35">
      <c r="B495" s="58" t="str">
        <f t="shared" si="94"/>
        <v>!!!</v>
      </c>
      <c r="C495" s="226"/>
      <c r="D495" s="246"/>
      <c r="E495" s="248"/>
      <c r="F495" s="261"/>
      <c r="G495" s="172"/>
      <c r="H495" s="246"/>
      <c r="I495" s="28"/>
      <c r="J495" s="17"/>
      <c r="K495" s="253" t="str">
        <f t="shared" si="95"/>
        <v>Leer</v>
      </c>
      <c r="L495" s="253" t="str">
        <f t="shared" si="85"/>
        <v>Leer</v>
      </c>
      <c r="M495" s="253" t="str">
        <f t="shared" si="96"/>
        <v>Leer</v>
      </c>
      <c r="N495" s="253" t="str">
        <f>VLOOKUP(C495,{"29 - Psychiatrie (Erwachsene)","BGI";"30 - Kinder- und Jugendpsychiatrie","BGII";"31 - Psychosomatik","BGI";0,"Leer"},2,0)</f>
        <v>Leer</v>
      </c>
      <c r="O495" s="253" t="str">
        <f>VLOOKUP(C495,{"29 - Psychiatrie (Erwachsene)","BGIb";"30 - Kinder- und Jugendpsychiatrie","BGIIb";"31 - Psychosomatik","BGIb";0,"Leer"},2,0)</f>
        <v>Leer</v>
      </c>
      <c r="P495" s="253" t="str">
        <f t="shared" si="86"/>
        <v>Leer</v>
      </c>
      <c r="Q495" s="253">
        <f t="shared" si="87"/>
        <v>0</v>
      </c>
      <c r="R495" s="253">
        <f t="shared" si="88"/>
        <v>0</v>
      </c>
      <c r="S495" s="253">
        <f t="shared" si="89"/>
        <v>0</v>
      </c>
      <c r="T495" s="253">
        <f t="shared" si="90"/>
        <v>0</v>
      </c>
      <c r="U495" s="253">
        <f t="shared" si="91"/>
        <v>0</v>
      </c>
      <c r="V495" s="253">
        <f t="shared" si="92"/>
        <v>0</v>
      </c>
      <c r="W495" s="253">
        <f t="shared" si="93"/>
        <v>0</v>
      </c>
    </row>
    <row r="496" spans="2:23" x14ac:dyDescent="0.35">
      <c r="B496" s="58" t="str">
        <f t="shared" si="94"/>
        <v>!!!</v>
      </c>
      <c r="C496" s="226"/>
      <c r="D496" s="246"/>
      <c r="E496" s="248"/>
      <c r="F496" s="261"/>
      <c r="G496" s="172"/>
      <c r="H496" s="246"/>
      <c r="I496" s="28"/>
      <c r="J496" s="17"/>
      <c r="K496" s="253" t="str">
        <f t="shared" si="95"/>
        <v>Leer</v>
      </c>
      <c r="L496" s="253" t="str">
        <f t="shared" si="85"/>
        <v>Leer</v>
      </c>
      <c r="M496" s="253" t="str">
        <f t="shared" si="96"/>
        <v>Leer</v>
      </c>
      <c r="N496" s="253" t="str">
        <f>VLOOKUP(C496,{"29 - Psychiatrie (Erwachsene)","BGI";"30 - Kinder- und Jugendpsychiatrie","BGII";"31 - Psychosomatik","BGI";0,"Leer"},2,0)</f>
        <v>Leer</v>
      </c>
      <c r="O496" s="253" t="str">
        <f>VLOOKUP(C496,{"29 - Psychiatrie (Erwachsene)","BGIb";"30 - Kinder- und Jugendpsychiatrie","BGIIb";"31 - Psychosomatik","BGIb";0,"Leer"},2,0)</f>
        <v>Leer</v>
      </c>
      <c r="P496" s="253" t="str">
        <f t="shared" si="86"/>
        <v>Leer</v>
      </c>
      <c r="Q496" s="253">
        <f t="shared" si="87"/>
        <v>0</v>
      </c>
      <c r="R496" s="253">
        <f t="shared" si="88"/>
        <v>0</v>
      </c>
      <c r="S496" s="253">
        <f t="shared" si="89"/>
        <v>0</v>
      </c>
      <c r="T496" s="253">
        <f t="shared" si="90"/>
        <v>0</v>
      </c>
      <c r="U496" s="253">
        <f t="shared" si="91"/>
        <v>0</v>
      </c>
      <c r="V496" s="253">
        <f t="shared" si="92"/>
        <v>0</v>
      </c>
      <c r="W496" s="253">
        <f t="shared" si="93"/>
        <v>0</v>
      </c>
    </row>
    <row r="497" spans="2:23" x14ac:dyDescent="0.35">
      <c r="B497" s="58" t="str">
        <f t="shared" si="94"/>
        <v>!!!</v>
      </c>
      <c r="C497" s="226"/>
      <c r="D497" s="246"/>
      <c r="E497" s="248"/>
      <c r="F497" s="261"/>
      <c r="G497" s="172"/>
      <c r="H497" s="246"/>
      <c r="I497" s="28"/>
      <c r="J497" s="17"/>
      <c r="K497" s="253" t="str">
        <f t="shared" si="95"/>
        <v>Leer</v>
      </c>
      <c r="L497" s="253" t="str">
        <f t="shared" si="85"/>
        <v>Leer</v>
      </c>
      <c r="M497" s="253" t="str">
        <f t="shared" si="96"/>
        <v>Leer</v>
      </c>
      <c r="N497" s="253" t="str">
        <f>VLOOKUP(C497,{"29 - Psychiatrie (Erwachsene)","BGI";"30 - Kinder- und Jugendpsychiatrie","BGII";"31 - Psychosomatik","BGI";0,"Leer"},2,0)</f>
        <v>Leer</v>
      </c>
      <c r="O497" s="253" t="str">
        <f>VLOOKUP(C497,{"29 - Psychiatrie (Erwachsene)","BGIb";"30 - Kinder- und Jugendpsychiatrie","BGIIb";"31 - Psychosomatik","BGIb";0,"Leer"},2,0)</f>
        <v>Leer</v>
      </c>
      <c r="P497" s="253" t="str">
        <f t="shared" si="86"/>
        <v>Leer</v>
      </c>
      <c r="Q497" s="253">
        <f t="shared" si="87"/>
        <v>0</v>
      </c>
      <c r="R497" s="253">
        <f t="shared" si="88"/>
        <v>0</v>
      </c>
      <c r="S497" s="253">
        <f t="shared" si="89"/>
        <v>0</v>
      </c>
      <c r="T497" s="253">
        <f t="shared" si="90"/>
        <v>0</v>
      </c>
      <c r="U497" s="253">
        <f t="shared" si="91"/>
        <v>0</v>
      </c>
      <c r="V497" s="253">
        <f t="shared" si="92"/>
        <v>0</v>
      </c>
      <c r="W497" s="253">
        <f t="shared" si="93"/>
        <v>0</v>
      </c>
    </row>
    <row r="498" spans="2:23" x14ac:dyDescent="0.35">
      <c r="B498" s="58" t="str">
        <f t="shared" si="94"/>
        <v>!!!</v>
      </c>
      <c r="C498" s="226"/>
      <c r="D498" s="246"/>
      <c r="E498" s="248"/>
      <c r="F498" s="261"/>
      <c r="G498" s="172"/>
      <c r="H498" s="246"/>
      <c r="I498" s="28"/>
      <c r="J498" s="17"/>
      <c r="K498" s="253" t="str">
        <f t="shared" si="95"/>
        <v>Leer</v>
      </c>
      <c r="L498" s="253" t="str">
        <f t="shared" si="85"/>
        <v>Leer</v>
      </c>
      <c r="M498" s="253" t="str">
        <f t="shared" si="96"/>
        <v>Leer</v>
      </c>
      <c r="N498" s="253" t="str">
        <f>VLOOKUP(C498,{"29 - Psychiatrie (Erwachsene)","BGI";"30 - Kinder- und Jugendpsychiatrie","BGII";"31 - Psychosomatik","BGI";0,"Leer"},2,0)</f>
        <v>Leer</v>
      </c>
      <c r="O498" s="253" t="str">
        <f>VLOOKUP(C498,{"29 - Psychiatrie (Erwachsene)","BGIb";"30 - Kinder- und Jugendpsychiatrie","BGIIb";"31 - Psychosomatik","BGIb";0,"Leer"},2,0)</f>
        <v>Leer</v>
      </c>
      <c r="P498" s="253" t="str">
        <f t="shared" si="86"/>
        <v>Leer</v>
      </c>
      <c r="Q498" s="253">
        <f t="shared" si="87"/>
        <v>0</v>
      </c>
      <c r="R498" s="253">
        <f t="shared" si="88"/>
        <v>0</v>
      </c>
      <c r="S498" s="253">
        <f t="shared" si="89"/>
        <v>0</v>
      </c>
      <c r="T498" s="253">
        <f t="shared" si="90"/>
        <v>0</v>
      </c>
      <c r="U498" s="253">
        <f t="shared" si="91"/>
        <v>0</v>
      </c>
      <c r="V498" s="253">
        <f t="shared" si="92"/>
        <v>0</v>
      </c>
      <c r="W498" s="253">
        <f t="shared" si="93"/>
        <v>0</v>
      </c>
    </row>
    <row r="499" spans="2:23" x14ac:dyDescent="0.35">
      <c r="B499" s="58" t="str">
        <f t="shared" si="94"/>
        <v>!!!</v>
      </c>
      <c r="C499" s="226"/>
      <c r="D499" s="246"/>
      <c r="E499" s="248"/>
      <c r="F499" s="261"/>
      <c r="G499" s="172"/>
      <c r="H499" s="246"/>
      <c r="I499" s="28"/>
      <c r="J499" s="17"/>
      <c r="K499" s="253" t="str">
        <f t="shared" si="95"/>
        <v>Leer</v>
      </c>
      <c r="L499" s="253" t="str">
        <f t="shared" si="85"/>
        <v>Leer</v>
      </c>
      <c r="M499" s="253" t="str">
        <f t="shared" si="96"/>
        <v>Leer</v>
      </c>
      <c r="N499" s="253" t="str">
        <f>VLOOKUP(C499,{"29 - Psychiatrie (Erwachsene)","BGI";"30 - Kinder- und Jugendpsychiatrie","BGII";"31 - Psychosomatik","BGI";0,"Leer"},2,0)</f>
        <v>Leer</v>
      </c>
      <c r="O499" s="253" t="str">
        <f>VLOOKUP(C499,{"29 - Psychiatrie (Erwachsene)","BGIb";"30 - Kinder- und Jugendpsychiatrie","BGIIb";"31 - Psychosomatik","BGIb";0,"Leer"},2,0)</f>
        <v>Leer</v>
      </c>
      <c r="P499" s="253" t="str">
        <f t="shared" si="86"/>
        <v>Leer</v>
      </c>
      <c r="Q499" s="253">
        <f t="shared" si="87"/>
        <v>0</v>
      </c>
      <c r="R499" s="253">
        <f t="shared" si="88"/>
        <v>0</v>
      </c>
      <c r="S499" s="253">
        <f t="shared" si="89"/>
        <v>0</v>
      </c>
      <c r="T499" s="253">
        <f t="shared" si="90"/>
        <v>0</v>
      </c>
      <c r="U499" s="253">
        <f t="shared" si="91"/>
        <v>0</v>
      </c>
      <c r="V499" s="253">
        <f t="shared" si="92"/>
        <v>0</v>
      </c>
      <c r="W499" s="253">
        <f t="shared" si="93"/>
        <v>0</v>
      </c>
    </row>
    <row r="500" spans="2:23" x14ac:dyDescent="0.35">
      <c r="B500" s="58" t="str">
        <f t="shared" si="94"/>
        <v>!!!</v>
      </c>
      <c r="C500" s="226"/>
      <c r="D500" s="246"/>
      <c r="E500" s="248"/>
      <c r="F500" s="261"/>
      <c r="G500" s="172"/>
      <c r="H500" s="246"/>
      <c r="I500" s="28"/>
      <c r="J500" s="17"/>
      <c r="K500" s="253" t="str">
        <f t="shared" si="95"/>
        <v>Leer</v>
      </c>
      <c r="L500" s="253" t="str">
        <f t="shared" si="85"/>
        <v>Leer</v>
      </c>
      <c r="M500" s="253" t="str">
        <f t="shared" si="96"/>
        <v>Leer</v>
      </c>
      <c r="N500" s="253" t="str">
        <f>VLOOKUP(C500,{"29 - Psychiatrie (Erwachsene)","BGI";"30 - Kinder- und Jugendpsychiatrie","BGII";"31 - Psychosomatik","BGI";0,"Leer"},2,0)</f>
        <v>Leer</v>
      </c>
      <c r="O500" s="253" t="str">
        <f>VLOOKUP(C500,{"29 - Psychiatrie (Erwachsene)","BGIb";"30 - Kinder- und Jugendpsychiatrie","BGIIb";"31 - Psychosomatik","BGIb";0,"Leer"},2,0)</f>
        <v>Leer</v>
      </c>
      <c r="P500" s="253" t="str">
        <f t="shared" si="86"/>
        <v>Leer</v>
      </c>
      <c r="Q500" s="253">
        <f t="shared" si="87"/>
        <v>0</v>
      </c>
      <c r="R500" s="253">
        <f t="shared" si="88"/>
        <v>0</v>
      </c>
      <c r="S500" s="253">
        <f t="shared" si="89"/>
        <v>0</v>
      </c>
      <c r="T500" s="253">
        <f t="shared" si="90"/>
        <v>0</v>
      </c>
      <c r="U500" s="253">
        <f t="shared" si="91"/>
        <v>0</v>
      </c>
      <c r="V500" s="253">
        <f t="shared" si="92"/>
        <v>0</v>
      </c>
      <c r="W500" s="253">
        <f t="shared" si="93"/>
        <v>0</v>
      </c>
    </row>
    <row r="501" spans="2:23" x14ac:dyDescent="0.35">
      <c r="B501" s="58" t="str">
        <f t="shared" si="94"/>
        <v>!!!</v>
      </c>
      <c r="C501" s="226"/>
      <c r="D501" s="246"/>
      <c r="E501" s="248"/>
      <c r="F501" s="261"/>
      <c r="G501" s="172"/>
      <c r="H501" s="246"/>
      <c r="I501" s="28"/>
      <c r="J501" s="17"/>
      <c r="K501" s="253" t="str">
        <f t="shared" si="95"/>
        <v>Leer</v>
      </c>
      <c r="L501" s="253" t="str">
        <f t="shared" si="85"/>
        <v>Leer</v>
      </c>
      <c r="M501" s="253" t="str">
        <f t="shared" si="96"/>
        <v>Leer</v>
      </c>
      <c r="N501" s="253" t="str">
        <f>VLOOKUP(C501,{"29 - Psychiatrie (Erwachsene)","BGI";"30 - Kinder- und Jugendpsychiatrie","BGII";"31 - Psychosomatik","BGI";0,"Leer"},2,0)</f>
        <v>Leer</v>
      </c>
      <c r="O501" s="253" t="str">
        <f>VLOOKUP(C501,{"29 - Psychiatrie (Erwachsene)","BGIb";"30 - Kinder- und Jugendpsychiatrie","BGIIb";"31 - Psychosomatik","BGIb";0,"Leer"},2,0)</f>
        <v>Leer</v>
      </c>
      <c r="P501" s="253" t="str">
        <f t="shared" si="86"/>
        <v>Leer</v>
      </c>
      <c r="Q501" s="253">
        <f t="shared" si="87"/>
        <v>0</v>
      </c>
      <c r="R501" s="253">
        <f t="shared" si="88"/>
        <v>0</v>
      </c>
      <c r="S501" s="253">
        <f t="shared" si="89"/>
        <v>0</v>
      </c>
      <c r="T501" s="253">
        <f t="shared" si="90"/>
        <v>0</v>
      </c>
      <c r="U501" s="253">
        <f t="shared" si="91"/>
        <v>0</v>
      </c>
      <c r="V501" s="253">
        <f t="shared" si="92"/>
        <v>0</v>
      </c>
      <c r="W501" s="253">
        <f t="shared" si="93"/>
        <v>0</v>
      </c>
    </row>
    <row r="502" spans="2:23" x14ac:dyDescent="0.35">
      <c r="B502" s="58" t="str">
        <f t="shared" si="94"/>
        <v>!!!</v>
      </c>
      <c r="C502" s="226"/>
      <c r="D502" s="246"/>
      <c r="E502" s="248"/>
      <c r="F502" s="261"/>
      <c r="G502" s="172"/>
      <c r="H502" s="246"/>
      <c r="I502" s="28"/>
      <c r="J502" s="17"/>
      <c r="K502" s="253" t="str">
        <f t="shared" si="95"/>
        <v>Leer</v>
      </c>
      <c r="L502" s="253" t="str">
        <f t="shared" si="85"/>
        <v>Leer</v>
      </c>
      <c r="M502" s="253" t="str">
        <f t="shared" si="96"/>
        <v>Leer</v>
      </c>
      <c r="N502" s="253" t="str">
        <f>VLOOKUP(C502,{"29 - Psychiatrie (Erwachsene)","BGI";"30 - Kinder- und Jugendpsychiatrie","BGII";"31 - Psychosomatik","BGI";0,"Leer"},2,0)</f>
        <v>Leer</v>
      </c>
      <c r="O502" s="253" t="str">
        <f>VLOOKUP(C502,{"29 - Psychiatrie (Erwachsene)","BGIb";"30 - Kinder- und Jugendpsychiatrie","BGIIb";"31 - Psychosomatik","BGIb";0,"Leer"},2,0)</f>
        <v>Leer</v>
      </c>
      <c r="P502" s="253" t="str">
        <f t="shared" si="86"/>
        <v>Leer</v>
      </c>
      <c r="Q502" s="253">
        <f t="shared" si="87"/>
        <v>0</v>
      </c>
      <c r="R502" s="253">
        <f t="shared" si="88"/>
        <v>0</v>
      </c>
      <c r="S502" s="253">
        <f t="shared" si="89"/>
        <v>0</v>
      </c>
      <c r="T502" s="253">
        <f t="shared" si="90"/>
        <v>0</v>
      </c>
      <c r="U502" s="253">
        <f t="shared" si="91"/>
        <v>0</v>
      </c>
      <c r="V502" s="253">
        <f t="shared" si="92"/>
        <v>0</v>
      </c>
      <c r="W502" s="253">
        <f t="shared" si="93"/>
        <v>0</v>
      </c>
    </row>
    <row r="503" spans="2:23" x14ac:dyDescent="0.35">
      <c r="B503" s="58" t="str">
        <f t="shared" si="94"/>
        <v>!!!</v>
      </c>
      <c r="C503" s="226"/>
      <c r="D503" s="246"/>
      <c r="E503" s="248"/>
      <c r="F503" s="261"/>
      <c r="G503" s="172"/>
      <c r="H503" s="246"/>
      <c r="I503" s="28"/>
      <c r="J503" s="17"/>
      <c r="K503" s="253" t="str">
        <f t="shared" si="95"/>
        <v>Leer</v>
      </c>
      <c r="L503" s="253" t="str">
        <f t="shared" si="85"/>
        <v>Leer</v>
      </c>
      <c r="M503" s="253" t="str">
        <f t="shared" si="96"/>
        <v>Leer</v>
      </c>
      <c r="N503" s="253" t="str">
        <f>VLOOKUP(C503,{"29 - Psychiatrie (Erwachsene)","BGI";"30 - Kinder- und Jugendpsychiatrie","BGII";"31 - Psychosomatik","BGI";0,"Leer"},2,0)</f>
        <v>Leer</v>
      </c>
      <c r="O503" s="253" t="str">
        <f>VLOOKUP(C503,{"29 - Psychiatrie (Erwachsene)","BGIb";"30 - Kinder- und Jugendpsychiatrie","BGIIb";"31 - Psychosomatik","BGIb";0,"Leer"},2,0)</f>
        <v>Leer</v>
      </c>
      <c r="P503" s="253" t="str">
        <f t="shared" si="86"/>
        <v>Leer</v>
      </c>
      <c r="Q503" s="253">
        <f t="shared" si="87"/>
        <v>0</v>
      </c>
      <c r="R503" s="253">
        <f t="shared" si="88"/>
        <v>0</v>
      </c>
      <c r="S503" s="253">
        <f t="shared" si="89"/>
        <v>0</v>
      </c>
      <c r="T503" s="253">
        <f t="shared" si="90"/>
        <v>0</v>
      </c>
      <c r="U503" s="253">
        <f t="shared" si="91"/>
        <v>0</v>
      </c>
      <c r="V503" s="253">
        <f t="shared" si="92"/>
        <v>0</v>
      </c>
      <c r="W503" s="253">
        <f t="shared" si="93"/>
        <v>0</v>
      </c>
    </row>
    <row r="504" spans="2:23" x14ac:dyDescent="0.35">
      <c r="B504" s="58" t="str">
        <f t="shared" si="94"/>
        <v>!!!</v>
      </c>
      <c r="C504" s="226"/>
      <c r="D504" s="246"/>
      <c r="E504" s="248"/>
      <c r="F504" s="261"/>
      <c r="G504" s="172"/>
      <c r="H504" s="246"/>
      <c r="I504" s="28"/>
      <c r="J504" s="17"/>
      <c r="K504" s="253" t="str">
        <f t="shared" si="95"/>
        <v>Leer</v>
      </c>
      <c r="L504" s="253" t="str">
        <f t="shared" si="85"/>
        <v>Leer</v>
      </c>
      <c r="M504" s="253" t="str">
        <f t="shared" si="96"/>
        <v>Leer</v>
      </c>
      <c r="N504" s="253" t="str">
        <f>VLOOKUP(C504,{"29 - Psychiatrie (Erwachsene)","BGI";"30 - Kinder- und Jugendpsychiatrie","BGII";"31 - Psychosomatik","BGI";0,"Leer"},2,0)</f>
        <v>Leer</v>
      </c>
      <c r="O504" s="253" t="str">
        <f>VLOOKUP(C504,{"29 - Psychiatrie (Erwachsene)","BGIb";"30 - Kinder- und Jugendpsychiatrie","BGIIb";"31 - Psychosomatik","BGIb";0,"Leer"},2,0)</f>
        <v>Leer</v>
      </c>
      <c r="P504" s="253" t="str">
        <f t="shared" si="86"/>
        <v>Leer</v>
      </c>
      <c r="Q504" s="253">
        <f t="shared" si="87"/>
        <v>0</v>
      </c>
      <c r="R504" s="253">
        <f t="shared" si="88"/>
        <v>0</v>
      </c>
      <c r="S504" s="253">
        <f t="shared" si="89"/>
        <v>0</v>
      </c>
      <c r="T504" s="253">
        <f t="shared" si="90"/>
        <v>0</v>
      </c>
      <c r="U504" s="253">
        <f t="shared" si="91"/>
        <v>0</v>
      </c>
      <c r="V504" s="253">
        <f t="shared" si="92"/>
        <v>0</v>
      </c>
      <c r="W504" s="253">
        <f t="shared" si="93"/>
        <v>0</v>
      </c>
    </row>
    <row r="505" spans="2:23" x14ac:dyDescent="0.35">
      <c r="B505" s="58" t="str">
        <f t="shared" si="94"/>
        <v>!!!</v>
      </c>
      <c r="C505" s="226"/>
      <c r="D505" s="246"/>
      <c r="E505" s="248"/>
      <c r="F505" s="261"/>
      <c r="G505" s="172"/>
      <c r="H505" s="246"/>
      <c r="I505" s="28"/>
      <c r="J505" s="17"/>
      <c r="K505" s="253" t="str">
        <f t="shared" si="95"/>
        <v>Leer</v>
      </c>
      <c r="L505" s="253" t="str">
        <f t="shared" si="85"/>
        <v>Leer</v>
      </c>
      <c r="M505" s="253" t="str">
        <f t="shared" si="96"/>
        <v>Leer</v>
      </c>
      <c r="N505" s="253" t="str">
        <f>VLOOKUP(C505,{"29 - Psychiatrie (Erwachsene)","BGI";"30 - Kinder- und Jugendpsychiatrie","BGII";"31 - Psychosomatik","BGI";0,"Leer"},2,0)</f>
        <v>Leer</v>
      </c>
      <c r="O505" s="253" t="str">
        <f>VLOOKUP(C505,{"29 - Psychiatrie (Erwachsene)","BGIb";"30 - Kinder- und Jugendpsychiatrie","BGIIb";"31 - Psychosomatik","BGIb";0,"Leer"},2,0)</f>
        <v>Leer</v>
      </c>
      <c r="P505" s="253" t="str">
        <f t="shared" si="86"/>
        <v>Leer</v>
      </c>
      <c r="Q505" s="253">
        <f t="shared" si="87"/>
        <v>0</v>
      </c>
      <c r="R505" s="253">
        <f t="shared" si="88"/>
        <v>0</v>
      </c>
      <c r="S505" s="253">
        <f t="shared" si="89"/>
        <v>0</v>
      </c>
      <c r="T505" s="253">
        <f t="shared" si="90"/>
        <v>0</v>
      </c>
      <c r="U505" s="253">
        <f t="shared" si="91"/>
        <v>0</v>
      </c>
      <c r="V505" s="253">
        <f t="shared" si="92"/>
        <v>0</v>
      </c>
      <c r="W505" s="253">
        <f t="shared" si="93"/>
        <v>0</v>
      </c>
    </row>
    <row r="506" spans="2:23" x14ac:dyDescent="0.35">
      <c r="B506" s="58" t="str">
        <f t="shared" si="94"/>
        <v>!!!</v>
      </c>
      <c r="C506" s="226"/>
      <c r="D506" s="246"/>
      <c r="E506" s="248"/>
      <c r="F506" s="261"/>
      <c r="G506" s="172"/>
      <c r="H506" s="246"/>
      <c r="I506" s="28"/>
      <c r="J506" s="17"/>
      <c r="K506" s="253" t="str">
        <f t="shared" si="95"/>
        <v>Leer</v>
      </c>
      <c r="L506" s="253" t="str">
        <f t="shared" si="85"/>
        <v>Leer</v>
      </c>
      <c r="M506" s="253" t="str">
        <f t="shared" si="96"/>
        <v>Leer</v>
      </c>
      <c r="N506" s="253" t="str">
        <f>VLOOKUP(C506,{"29 - Psychiatrie (Erwachsene)","BGI";"30 - Kinder- und Jugendpsychiatrie","BGII";"31 - Psychosomatik","BGI";0,"Leer"},2,0)</f>
        <v>Leer</v>
      </c>
      <c r="O506" s="253" t="str">
        <f>VLOOKUP(C506,{"29 - Psychiatrie (Erwachsene)","BGIb";"30 - Kinder- und Jugendpsychiatrie","BGIIb";"31 - Psychosomatik","BGIb";0,"Leer"},2,0)</f>
        <v>Leer</v>
      </c>
      <c r="P506" s="253" t="str">
        <f t="shared" si="86"/>
        <v>Leer</v>
      </c>
      <c r="Q506" s="253">
        <f t="shared" si="87"/>
        <v>0</v>
      </c>
      <c r="R506" s="253">
        <f t="shared" si="88"/>
        <v>0</v>
      </c>
      <c r="S506" s="253">
        <f t="shared" si="89"/>
        <v>0</v>
      </c>
      <c r="T506" s="253">
        <f t="shared" si="90"/>
        <v>0</v>
      </c>
      <c r="U506" s="253">
        <f t="shared" si="91"/>
        <v>0</v>
      </c>
      <c r="V506" s="253">
        <f t="shared" si="92"/>
        <v>0</v>
      </c>
      <c r="W506" s="253">
        <f t="shared" si="93"/>
        <v>0</v>
      </c>
    </row>
    <row r="507" spans="2:23" x14ac:dyDescent="0.35">
      <c r="B507" s="58" t="str">
        <f t="shared" si="94"/>
        <v>!!!</v>
      </c>
      <c r="C507" s="226"/>
      <c r="D507" s="246"/>
      <c r="E507" s="248"/>
      <c r="F507" s="261"/>
      <c r="G507" s="172"/>
      <c r="H507" s="246"/>
      <c r="I507" s="28"/>
      <c r="J507" s="17"/>
      <c r="K507" s="253" t="str">
        <f t="shared" si="95"/>
        <v>Leer</v>
      </c>
      <c r="L507" s="253" t="str">
        <f t="shared" si="85"/>
        <v>Leer</v>
      </c>
      <c r="M507" s="253" t="str">
        <f t="shared" si="96"/>
        <v>Leer</v>
      </c>
      <c r="N507" s="253" t="str">
        <f>VLOOKUP(C507,{"29 - Psychiatrie (Erwachsene)","BGI";"30 - Kinder- und Jugendpsychiatrie","BGII";"31 - Psychosomatik","BGI";0,"Leer"},2,0)</f>
        <v>Leer</v>
      </c>
      <c r="O507" s="253" t="str">
        <f>VLOOKUP(C507,{"29 - Psychiatrie (Erwachsene)","BGIb";"30 - Kinder- und Jugendpsychiatrie","BGIIb";"31 - Psychosomatik","BGIb";0,"Leer"},2,0)</f>
        <v>Leer</v>
      </c>
      <c r="P507" s="253" t="str">
        <f t="shared" si="86"/>
        <v>Leer</v>
      </c>
      <c r="Q507" s="253">
        <f t="shared" si="87"/>
        <v>0</v>
      </c>
      <c r="R507" s="253">
        <f t="shared" si="88"/>
        <v>0</v>
      </c>
      <c r="S507" s="253">
        <f t="shared" si="89"/>
        <v>0</v>
      </c>
      <c r="T507" s="253">
        <f t="shared" si="90"/>
        <v>0</v>
      </c>
      <c r="U507" s="253">
        <f t="shared" si="91"/>
        <v>0</v>
      </c>
      <c r="V507" s="253">
        <f t="shared" si="92"/>
        <v>0</v>
      </c>
      <c r="W507" s="253">
        <f t="shared" si="93"/>
        <v>0</v>
      </c>
    </row>
    <row r="508" spans="2:23" x14ac:dyDescent="0.35">
      <c r="B508" s="58" t="str">
        <f t="shared" si="94"/>
        <v>!!!</v>
      </c>
      <c r="C508" s="226"/>
      <c r="D508" s="246"/>
      <c r="E508" s="248"/>
      <c r="F508" s="261"/>
      <c r="G508" s="172"/>
      <c r="H508" s="246"/>
      <c r="I508" s="28"/>
      <c r="J508" s="17"/>
      <c r="K508" s="253" t="str">
        <f t="shared" si="95"/>
        <v>Leer</v>
      </c>
      <c r="L508" s="253" t="str">
        <f t="shared" si="85"/>
        <v>Leer</v>
      </c>
      <c r="M508" s="253" t="str">
        <f t="shared" si="96"/>
        <v>Leer</v>
      </c>
      <c r="N508" s="253" t="str">
        <f>VLOOKUP(C508,{"29 - Psychiatrie (Erwachsene)","BGI";"30 - Kinder- und Jugendpsychiatrie","BGII";"31 - Psychosomatik","BGI";0,"Leer"},2,0)</f>
        <v>Leer</v>
      </c>
      <c r="O508" s="253" t="str">
        <f>VLOOKUP(C508,{"29 - Psychiatrie (Erwachsene)","BGIb";"30 - Kinder- und Jugendpsychiatrie","BGIIb";"31 - Psychosomatik","BGIb";0,"Leer"},2,0)</f>
        <v>Leer</v>
      </c>
      <c r="P508" s="253" t="str">
        <f t="shared" si="86"/>
        <v>Leer</v>
      </c>
      <c r="Q508" s="253">
        <f t="shared" si="87"/>
        <v>0</v>
      </c>
      <c r="R508" s="253">
        <f t="shared" si="88"/>
        <v>0</v>
      </c>
      <c r="S508" s="253">
        <f t="shared" si="89"/>
        <v>0</v>
      </c>
      <c r="T508" s="253">
        <f t="shared" si="90"/>
        <v>0</v>
      </c>
      <c r="U508" s="253">
        <f t="shared" si="91"/>
        <v>0</v>
      </c>
      <c r="V508" s="253">
        <f t="shared" si="92"/>
        <v>0</v>
      </c>
      <c r="W508" s="253">
        <f t="shared" si="93"/>
        <v>0</v>
      </c>
    </row>
    <row r="509" spans="2:23" x14ac:dyDescent="0.35">
      <c r="B509" s="58" t="str">
        <f t="shared" si="94"/>
        <v>!!!</v>
      </c>
      <c r="C509" s="226"/>
      <c r="D509" s="246"/>
      <c r="E509" s="248"/>
      <c r="F509" s="261"/>
      <c r="G509" s="172"/>
      <c r="H509" s="246"/>
      <c r="I509" s="28"/>
      <c r="J509" s="17"/>
      <c r="K509" s="253" t="str">
        <f t="shared" si="95"/>
        <v>Leer</v>
      </c>
      <c r="L509" s="253" t="str">
        <f t="shared" si="85"/>
        <v>Leer</v>
      </c>
      <c r="M509" s="253" t="str">
        <f t="shared" si="96"/>
        <v>Leer</v>
      </c>
      <c r="N509" s="253" t="str">
        <f>VLOOKUP(C509,{"29 - Psychiatrie (Erwachsene)","BGI";"30 - Kinder- und Jugendpsychiatrie","BGII";"31 - Psychosomatik","BGI";0,"Leer"},2,0)</f>
        <v>Leer</v>
      </c>
      <c r="O509" s="253" t="str">
        <f>VLOOKUP(C509,{"29 - Psychiatrie (Erwachsene)","BGIb";"30 - Kinder- und Jugendpsychiatrie","BGIIb";"31 - Psychosomatik","BGIb";0,"Leer"},2,0)</f>
        <v>Leer</v>
      </c>
      <c r="P509" s="253" t="str">
        <f t="shared" si="86"/>
        <v>Leer</v>
      </c>
      <c r="Q509" s="253">
        <f t="shared" si="87"/>
        <v>0</v>
      </c>
      <c r="R509" s="253">
        <f t="shared" si="88"/>
        <v>0</v>
      </c>
      <c r="S509" s="253">
        <f t="shared" si="89"/>
        <v>0</v>
      </c>
      <c r="T509" s="253">
        <f t="shared" si="90"/>
        <v>0</v>
      </c>
      <c r="U509" s="253">
        <f t="shared" si="91"/>
        <v>0</v>
      </c>
      <c r="V509" s="253">
        <f t="shared" si="92"/>
        <v>0</v>
      </c>
      <c r="W509" s="253">
        <f t="shared" si="93"/>
        <v>0</v>
      </c>
    </row>
    <row r="510" spans="2:23" x14ac:dyDescent="0.35">
      <c r="B510" s="58" t="str">
        <f t="shared" si="94"/>
        <v>!!!</v>
      </c>
      <c r="C510" s="226"/>
      <c r="D510" s="246"/>
      <c r="E510" s="248"/>
      <c r="F510" s="261"/>
      <c r="G510" s="172"/>
      <c r="H510" s="246"/>
      <c r="I510" s="28"/>
      <c r="J510" s="17"/>
      <c r="K510" s="253" t="str">
        <f t="shared" si="95"/>
        <v>Leer</v>
      </c>
      <c r="L510" s="253" t="str">
        <f t="shared" si="85"/>
        <v>Leer</v>
      </c>
      <c r="M510" s="253" t="str">
        <f t="shared" si="96"/>
        <v>Leer</v>
      </c>
      <c r="N510" s="253" t="str">
        <f>VLOOKUP(C510,{"29 - Psychiatrie (Erwachsene)","BGI";"30 - Kinder- und Jugendpsychiatrie","BGII";"31 - Psychosomatik","BGI";0,"Leer"},2,0)</f>
        <v>Leer</v>
      </c>
      <c r="O510" s="253" t="str">
        <f>VLOOKUP(C510,{"29 - Psychiatrie (Erwachsene)","BGIb";"30 - Kinder- und Jugendpsychiatrie","BGIIb";"31 - Psychosomatik","BGIb";0,"Leer"},2,0)</f>
        <v>Leer</v>
      </c>
      <c r="P510" s="253" t="str">
        <f t="shared" si="86"/>
        <v>Leer</v>
      </c>
      <c r="Q510" s="253">
        <f t="shared" si="87"/>
        <v>0</v>
      </c>
      <c r="R510" s="253">
        <f t="shared" si="88"/>
        <v>0</v>
      </c>
      <c r="S510" s="253">
        <f t="shared" si="89"/>
        <v>0</v>
      </c>
      <c r="T510" s="253">
        <f t="shared" si="90"/>
        <v>0</v>
      </c>
      <c r="U510" s="253">
        <f t="shared" si="91"/>
        <v>0</v>
      </c>
      <c r="V510" s="253">
        <f t="shared" si="92"/>
        <v>0</v>
      </c>
      <c r="W510" s="253">
        <f t="shared" si="93"/>
        <v>0</v>
      </c>
    </row>
    <row r="511" spans="2:23" x14ac:dyDescent="0.35">
      <c r="B511" s="58" t="str">
        <f t="shared" si="94"/>
        <v>!!!</v>
      </c>
      <c r="C511" s="226"/>
      <c r="D511" s="246"/>
      <c r="E511" s="248"/>
      <c r="F511" s="261"/>
      <c r="G511" s="172"/>
      <c r="H511" s="246"/>
      <c r="I511" s="28"/>
      <c r="J511" s="17"/>
      <c r="K511" s="253" t="str">
        <f t="shared" si="95"/>
        <v>Leer</v>
      </c>
      <c r="L511" s="253" t="str">
        <f t="shared" si="85"/>
        <v>Leer</v>
      </c>
      <c r="M511" s="253" t="str">
        <f t="shared" si="96"/>
        <v>Leer</v>
      </c>
      <c r="N511" s="253" t="str">
        <f>VLOOKUP(C511,{"29 - Psychiatrie (Erwachsene)","BGI";"30 - Kinder- und Jugendpsychiatrie","BGII";"31 - Psychosomatik","BGI";0,"Leer"},2,0)</f>
        <v>Leer</v>
      </c>
      <c r="O511" s="253" t="str">
        <f>VLOOKUP(C511,{"29 - Psychiatrie (Erwachsene)","BGIb";"30 - Kinder- und Jugendpsychiatrie","BGIIb";"31 - Psychosomatik","BGIb";0,"Leer"},2,0)</f>
        <v>Leer</v>
      </c>
      <c r="P511" s="253" t="str">
        <f t="shared" si="86"/>
        <v>Leer</v>
      </c>
      <c r="Q511" s="253">
        <f t="shared" si="87"/>
        <v>0</v>
      </c>
      <c r="R511" s="253">
        <f t="shared" si="88"/>
        <v>0</v>
      </c>
      <c r="S511" s="253">
        <f t="shared" si="89"/>
        <v>0</v>
      </c>
      <c r="T511" s="253">
        <f t="shared" si="90"/>
        <v>0</v>
      </c>
      <c r="U511" s="253">
        <f t="shared" si="91"/>
        <v>0</v>
      </c>
      <c r="V511" s="253">
        <f t="shared" si="92"/>
        <v>0</v>
      </c>
      <c r="W511" s="253">
        <f t="shared" si="93"/>
        <v>0</v>
      </c>
    </row>
    <row r="512" spans="2:23" x14ac:dyDescent="0.35">
      <c r="B512" s="58" t="str">
        <f t="shared" si="94"/>
        <v>!!!</v>
      </c>
      <c r="C512" s="226"/>
      <c r="D512" s="246"/>
      <c r="E512" s="248"/>
      <c r="F512" s="261"/>
      <c r="G512" s="172"/>
      <c r="H512" s="246"/>
      <c r="I512" s="28"/>
      <c r="J512" s="17"/>
      <c r="K512" s="253" t="str">
        <f t="shared" si="95"/>
        <v>Leer</v>
      </c>
      <c r="L512" s="253" t="str">
        <f t="shared" si="85"/>
        <v>Leer</v>
      </c>
      <c r="M512" s="253" t="str">
        <f t="shared" si="96"/>
        <v>Leer</v>
      </c>
      <c r="N512" s="253" t="str">
        <f>VLOOKUP(C512,{"29 - Psychiatrie (Erwachsene)","BGI";"30 - Kinder- und Jugendpsychiatrie","BGII";"31 - Psychosomatik","BGI";0,"Leer"},2,0)</f>
        <v>Leer</v>
      </c>
      <c r="O512" s="253" t="str">
        <f>VLOOKUP(C512,{"29 - Psychiatrie (Erwachsene)","BGIb";"30 - Kinder- und Jugendpsychiatrie","BGIIb";"31 - Psychosomatik","BGIb";0,"Leer"},2,0)</f>
        <v>Leer</v>
      </c>
      <c r="P512" s="253" t="str">
        <f t="shared" si="86"/>
        <v>Leer</v>
      </c>
      <c r="Q512" s="253">
        <f t="shared" si="87"/>
        <v>0</v>
      </c>
      <c r="R512" s="253">
        <f t="shared" si="88"/>
        <v>0</v>
      </c>
      <c r="S512" s="253">
        <f t="shared" si="89"/>
        <v>0</v>
      </c>
      <c r="T512" s="253">
        <f t="shared" si="90"/>
        <v>0</v>
      </c>
      <c r="U512" s="253">
        <f t="shared" si="91"/>
        <v>0</v>
      </c>
      <c r="V512" s="253">
        <f t="shared" si="92"/>
        <v>0</v>
      </c>
      <c r="W512" s="253">
        <f t="shared" si="93"/>
        <v>0</v>
      </c>
    </row>
    <row r="513" spans="2:23" x14ac:dyDescent="0.35">
      <c r="B513" s="58" t="str">
        <f t="shared" si="94"/>
        <v>!!!</v>
      </c>
      <c r="C513" s="226"/>
      <c r="D513" s="246"/>
      <c r="E513" s="248"/>
      <c r="F513" s="261"/>
      <c r="G513" s="172"/>
      <c r="H513" s="246"/>
      <c r="I513" s="28"/>
      <c r="J513" s="17"/>
      <c r="K513" s="253" t="str">
        <f t="shared" si="95"/>
        <v>Leer</v>
      </c>
      <c r="L513" s="253" t="str">
        <f t="shared" si="85"/>
        <v>Leer</v>
      </c>
      <c r="M513" s="253" t="str">
        <f t="shared" si="96"/>
        <v>Leer</v>
      </c>
      <c r="N513" s="253" t="str">
        <f>VLOOKUP(C513,{"29 - Psychiatrie (Erwachsene)","BGI";"30 - Kinder- und Jugendpsychiatrie","BGII";"31 - Psychosomatik","BGI";0,"Leer"},2,0)</f>
        <v>Leer</v>
      </c>
      <c r="O513" s="253" t="str">
        <f>VLOOKUP(C513,{"29 - Psychiatrie (Erwachsene)","BGIb";"30 - Kinder- und Jugendpsychiatrie","BGIIb";"31 - Psychosomatik","BGIb";0,"Leer"},2,0)</f>
        <v>Leer</v>
      </c>
      <c r="P513" s="253" t="str">
        <f t="shared" si="86"/>
        <v>Leer</v>
      </c>
      <c r="Q513" s="253">
        <f t="shared" si="87"/>
        <v>0</v>
      </c>
      <c r="R513" s="253">
        <f t="shared" si="88"/>
        <v>0</v>
      </c>
      <c r="S513" s="253">
        <f t="shared" si="89"/>
        <v>0</v>
      </c>
      <c r="T513" s="253">
        <f t="shared" si="90"/>
        <v>0</v>
      </c>
      <c r="U513" s="253">
        <f t="shared" si="91"/>
        <v>0</v>
      </c>
      <c r="V513" s="253">
        <f t="shared" si="92"/>
        <v>0</v>
      </c>
      <c r="W513" s="253">
        <f t="shared" si="93"/>
        <v>0</v>
      </c>
    </row>
    <row r="514" spans="2:23" x14ac:dyDescent="0.35">
      <c r="B514" s="58" t="str">
        <f t="shared" si="94"/>
        <v>!!!</v>
      </c>
      <c r="C514" s="226"/>
      <c r="D514" s="246"/>
      <c r="E514" s="248"/>
      <c r="F514" s="261"/>
      <c r="G514" s="172"/>
      <c r="H514" s="246"/>
      <c r="I514" s="28"/>
      <c r="J514" s="17"/>
      <c r="K514" s="253" t="str">
        <f t="shared" si="95"/>
        <v>Leer</v>
      </c>
      <c r="L514" s="253" t="str">
        <f t="shared" si="85"/>
        <v>Leer</v>
      </c>
      <c r="M514" s="253" t="str">
        <f t="shared" si="96"/>
        <v>Leer</v>
      </c>
      <c r="N514" s="253" t="str">
        <f>VLOOKUP(C514,{"29 - Psychiatrie (Erwachsene)","BGI";"30 - Kinder- und Jugendpsychiatrie","BGII";"31 - Psychosomatik","BGI";0,"Leer"},2,0)</f>
        <v>Leer</v>
      </c>
      <c r="O514" s="253" t="str">
        <f>VLOOKUP(C514,{"29 - Psychiatrie (Erwachsene)","BGIb";"30 - Kinder- und Jugendpsychiatrie","BGIIb";"31 - Psychosomatik","BGIb";0,"Leer"},2,0)</f>
        <v>Leer</v>
      </c>
      <c r="P514" s="253" t="str">
        <f t="shared" si="86"/>
        <v>Leer</v>
      </c>
      <c r="Q514" s="253">
        <f t="shared" si="87"/>
        <v>0</v>
      </c>
      <c r="R514" s="253">
        <f t="shared" si="88"/>
        <v>0</v>
      </c>
      <c r="S514" s="253">
        <f t="shared" si="89"/>
        <v>0</v>
      </c>
      <c r="T514" s="253">
        <f t="shared" si="90"/>
        <v>0</v>
      </c>
      <c r="U514" s="253">
        <f t="shared" si="91"/>
        <v>0</v>
      </c>
      <c r="V514" s="253">
        <f t="shared" si="92"/>
        <v>0</v>
      </c>
      <c r="W514" s="253">
        <f t="shared" si="93"/>
        <v>0</v>
      </c>
    </row>
    <row r="515" spans="2:23" x14ac:dyDescent="0.35">
      <c r="B515" s="58" t="str">
        <f t="shared" si="94"/>
        <v>!!!</v>
      </c>
      <c r="C515" s="226"/>
      <c r="D515" s="246"/>
      <c r="E515" s="248"/>
      <c r="F515" s="261"/>
      <c r="G515" s="172"/>
      <c r="H515" s="246"/>
      <c r="I515" s="28"/>
      <c r="J515" s="17"/>
      <c r="K515" s="253" t="str">
        <f t="shared" si="95"/>
        <v>Leer</v>
      </c>
      <c r="L515" s="253" t="str">
        <f t="shared" si="85"/>
        <v>Leer</v>
      </c>
      <c r="M515" s="253" t="str">
        <f t="shared" si="96"/>
        <v>Leer</v>
      </c>
      <c r="N515" s="253" t="str">
        <f>VLOOKUP(C515,{"29 - Psychiatrie (Erwachsene)","BGI";"30 - Kinder- und Jugendpsychiatrie","BGII";"31 - Psychosomatik","BGI";0,"Leer"},2,0)</f>
        <v>Leer</v>
      </c>
      <c r="O515" s="253" t="str">
        <f>VLOOKUP(C515,{"29 - Psychiatrie (Erwachsene)","BGIb";"30 - Kinder- und Jugendpsychiatrie","BGIIb";"31 - Psychosomatik","BGIb";0,"Leer"},2,0)</f>
        <v>Leer</v>
      </c>
      <c r="P515" s="253" t="str">
        <f t="shared" si="86"/>
        <v>Leer</v>
      </c>
      <c r="Q515" s="253">
        <f t="shared" si="87"/>
        <v>0</v>
      </c>
      <c r="R515" s="253">
        <f t="shared" si="88"/>
        <v>0</v>
      </c>
      <c r="S515" s="253">
        <f t="shared" si="89"/>
        <v>0</v>
      </c>
      <c r="T515" s="253">
        <f t="shared" si="90"/>
        <v>0</v>
      </c>
      <c r="U515" s="253">
        <f t="shared" si="91"/>
        <v>0</v>
      </c>
      <c r="V515" s="253">
        <f t="shared" si="92"/>
        <v>0</v>
      </c>
      <c r="W515" s="253">
        <f t="shared" si="93"/>
        <v>0</v>
      </c>
    </row>
    <row r="516" spans="2:23" x14ac:dyDescent="0.35">
      <c r="B516" s="58" t="str">
        <f t="shared" si="94"/>
        <v>!!!</v>
      </c>
      <c r="C516" s="226"/>
      <c r="D516" s="246"/>
      <c r="E516" s="248"/>
      <c r="F516" s="261"/>
      <c r="G516" s="172"/>
      <c r="H516" s="246"/>
      <c r="I516" s="28"/>
      <c r="J516" s="17"/>
      <c r="K516" s="253" t="str">
        <f t="shared" si="95"/>
        <v>Leer</v>
      </c>
      <c r="L516" s="253" t="str">
        <f t="shared" si="85"/>
        <v>Leer</v>
      </c>
      <c r="M516" s="253" t="str">
        <f t="shared" si="96"/>
        <v>Leer</v>
      </c>
      <c r="N516" s="253" t="str">
        <f>VLOOKUP(C516,{"29 - Psychiatrie (Erwachsene)","BGI";"30 - Kinder- und Jugendpsychiatrie","BGII";"31 - Psychosomatik","BGI";0,"Leer"},2,0)</f>
        <v>Leer</v>
      </c>
      <c r="O516" s="253" t="str">
        <f>VLOOKUP(C516,{"29 - Psychiatrie (Erwachsene)","BGIb";"30 - Kinder- und Jugendpsychiatrie","BGIIb";"31 - Psychosomatik","BGIb";0,"Leer"},2,0)</f>
        <v>Leer</v>
      </c>
      <c r="P516" s="253" t="str">
        <f t="shared" si="86"/>
        <v>Leer</v>
      </c>
      <c r="Q516" s="253">
        <f t="shared" si="87"/>
        <v>0</v>
      </c>
      <c r="R516" s="253">
        <f t="shared" si="88"/>
        <v>0</v>
      </c>
      <c r="S516" s="253">
        <f t="shared" si="89"/>
        <v>0</v>
      </c>
      <c r="T516" s="253">
        <f t="shared" si="90"/>
        <v>0</v>
      </c>
      <c r="U516" s="253">
        <f t="shared" si="91"/>
        <v>0</v>
      </c>
      <c r="V516" s="253">
        <f t="shared" si="92"/>
        <v>0</v>
      </c>
      <c r="W516" s="253">
        <f t="shared" si="93"/>
        <v>0</v>
      </c>
    </row>
    <row r="517" spans="2:23" x14ac:dyDescent="0.35">
      <c r="B517" s="58" t="str">
        <f t="shared" si="94"/>
        <v>!!!</v>
      </c>
      <c r="C517" s="226"/>
      <c r="D517" s="246"/>
      <c r="E517" s="248"/>
      <c r="F517" s="261"/>
      <c r="G517" s="172"/>
      <c r="H517" s="246"/>
      <c r="I517" s="28"/>
      <c r="J517" s="17"/>
      <c r="K517" s="253" t="str">
        <f t="shared" si="95"/>
        <v>Leer</v>
      </c>
      <c r="L517" s="253" t="str">
        <f t="shared" si="85"/>
        <v>Leer</v>
      </c>
      <c r="M517" s="253" t="str">
        <f t="shared" si="96"/>
        <v>Leer</v>
      </c>
      <c r="N517" s="253" t="str">
        <f>VLOOKUP(C517,{"29 - Psychiatrie (Erwachsene)","BGI";"30 - Kinder- und Jugendpsychiatrie","BGII";"31 - Psychosomatik","BGI";0,"Leer"},2,0)</f>
        <v>Leer</v>
      </c>
      <c r="O517" s="253" t="str">
        <f>VLOOKUP(C517,{"29 - Psychiatrie (Erwachsene)","BGIb";"30 - Kinder- und Jugendpsychiatrie","BGIIb";"31 - Psychosomatik","BGIb";0,"Leer"},2,0)</f>
        <v>Leer</v>
      </c>
      <c r="P517" s="253" t="str">
        <f t="shared" si="86"/>
        <v>Leer</v>
      </c>
      <c r="Q517" s="253">
        <f t="shared" si="87"/>
        <v>0</v>
      </c>
      <c r="R517" s="253">
        <f t="shared" si="88"/>
        <v>0</v>
      </c>
      <c r="S517" s="253">
        <f t="shared" si="89"/>
        <v>0</v>
      </c>
      <c r="T517" s="253">
        <f t="shared" si="90"/>
        <v>0</v>
      </c>
      <c r="U517" s="253">
        <f t="shared" si="91"/>
        <v>0</v>
      </c>
      <c r="V517" s="253">
        <f t="shared" si="92"/>
        <v>0</v>
      </c>
      <c r="W517" s="253">
        <f t="shared" si="93"/>
        <v>0</v>
      </c>
    </row>
    <row r="518" spans="2:23" x14ac:dyDescent="0.35">
      <c r="B518" s="58" t="str">
        <f t="shared" si="94"/>
        <v>!!!</v>
      </c>
      <c r="C518" s="226"/>
      <c r="D518" s="246"/>
      <c r="E518" s="248"/>
      <c r="F518" s="261"/>
      <c r="G518" s="172"/>
      <c r="H518" s="246"/>
      <c r="I518" s="28"/>
      <c r="J518" s="17"/>
      <c r="K518" s="253" t="str">
        <f t="shared" si="95"/>
        <v>Leer</v>
      </c>
      <c r="L518" s="253" t="str">
        <f t="shared" si="85"/>
        <v>Leer</v>
      </c>
      <c r="M518" s="253" t="str">
        <f t="shared" si="96"/>
        <v>Leer</v>
      </c>
      <c r="N518" s="253" t="str">
        <f>VLOOKUP(C518,{"29 - Psychiatrie (Erwachsene)","BGI";"30 - Kinder- und Jugendpsychiatrie","BGII";"31 - Psychosomatik","BGI";0,"Leer"},2,0)</f>
        <v>Leer</v>
      </c>
      <c r="O518" s="253" t="str">
        <f>VLOOKUP(C518,{"29 - Psychiatrie (Erwachsene)","BGIb";"30 - Kinder- und Jugendpsychiatrie","BGIIb";"31 - Psychosomatik","BGIb";0,"Leer"},2,0)</f>
        <v>Leer</v>
      </c>
      <c r="P518" s="253" t="str">
        <f t="shared" si="86"/>
        <v>Leer</v>
      </c>
      <c r="Q518" s="253">
        <f t="shared" si="87"/>
        <v>0</v>
      </c>
      <c r="R518" s="253">
        <f t="shared" si="88"/>
        <v>0</v>
      </c>
      <c r="S518" s="253">
        <f t="shared" si="89"/>
        <v>0</v>
      </c>
      <c r="T518" s="253">
        <f t="shared" si="90"/>
        <v>0</v>
      </c>
      <c r="U518" s="253">
        <f t="shared" si="91"/>
        <v>0</v>
      </c>
      <c r="V518" s="253">
        <f t="shared" si="92"/>
        <v>0</v>
      </c>
      <c r="W518" s="253">
        <f t="shared" si="93"/>
        <v>0</v>
      </c>
    </row>
    <row r="519" spans="2:23" x14ac:dyDescent="0.35">
      <c r="B519" s="58" t="str">
        <f t="shared" si="94"/>
        <v>!!!</v>
      </c>
      <c r="C519" s="226"/>
      <c r="D519" s="246"/>
      <c r="E519" s="248"/>
      <c r="F519" s="261"/>
      <c r="G519" s="172"/>
      <c r="H519" s="246"/>
      <c r="I519" s="28"/>
      <c r="J519" s="17"/>
      <c r="K519" s="253" t="str">
        <f t="shared" si="95"/>
        <v>Leer</v>
      </c>
      <c r="L519" s="253" t="str">
        <f t="shared" si="85"/>
        <v>Leer</v>
      </c>
      <c r="M519" s="253" t="str">
        <f t="shared" si="96"/>
        <v>Leer</v>
      </c>
      <c r="N519" s="253" t="str">
        <f>VLOOKUP(C519,{"29 - Psychiatrie (Erwachsene)","BGI";"30 - Kinder- und Jugendpsychiatrie","BGII";"31 - Psychosomatik","BGI";0,"Leer"},2,0)</f>
        <v>Leer</v>
      </c>
      <c r="O519" s="253" t="str">
        <f>VLOOKUP(C519,{"29 - Psychiatrie (Erwachsene)","BGIb";"30 - Kinder- und Jugendpsychiatrie","BGIIb";"31 - Psychosomatik","BGIb";0,"Leer"},2,0)</f>
        <v>Leer</v>
      </c>
      <c r="P519" s="253" t="str">
        <f t="shared" si="86"/>
        <v>Leer</v>
      </c>
      <c r="Q519" s="253">
        <f t="shared" si="87"/>
        <v>0</v>
      </c>
      <c r="R519" s="253">
        <f t="shared" si="88"/>
        <v>0</v>
      </c>
      <c r="S519" s="253">
        <f t="shared" si="89"/>
        <v>0</v>
      </c>
      <c r="T519" s="253">
        <f t="shared" si="90"/>
        <v>0</v>
      </c>
      <c r="U519" s="253">
        <f t="shared" si="91"/>
        <v>0</v>
      </c>
      <c r="V519" s="253">
        <f t="shared" si="92"/>
        <v>0</v>
      </c>
      <c r="W519" s="253">
        <f t="shared" si="93"/>
        <v>0</v>
      </c>
    </row>
    <row r="520" spans="2:23" x14ac:dyDescent="0.35">
      <c r="B520" s="58" t="str">
        <f t="shared" si="94"/>
        <v>!!!</v>
      </c>
      <c r="C520" s="226"/>
      <c r="D520" s="246"/>
      <c r="E520" s="248"/>
      <c r="F520" s="261"/>
      <c r="G520" s="172"/>
      <c r="H520" s="246"/>
      <c r="I520" s="28"/>
      <c r="J520" s="17"/>
      <c r="K520" s="253" t="str">
        <f t="shared" si="95"/>
        <v>Leer</v>
      </c>
      <c r="L520" s="253" t="str">
        <f t="shared" si="85"/>
        <v>Leer</v>
      </c>
      <c r="M520" s="253" t="str">
        <f t="shared" si="96"/>
        <v>Leer</v>
      </c>
      <c r="N520" s="253" t="str">
        <f>VLOOKUP(C520,{"29 - Psychiatrie (Erwachsene)","BGI";"30 - Kinder- und Jugendpsychiatrie","BGII";"31 - Psychosomatik","BGI";0,"Leer"},2,0)</f>
        <v>Leer</v>
      </c>
      <c r="O520" s="253" t="str">
        <f>VLOOKUP(C520,{"29 - Psychiatrie (Erwachsene)","BGIb";"30 - Kinder- und Jugendpsychiatrie","BGIIb";"31 - Psychosomatik","BGIb";0,"Leer"},2,0)</f>
        <v>Leer</v>
      </c>
      <c r="P520" s="253" t="str">
        <f t="shared" si="86"/>
        <v>Leer</v>
      </c>
      <c r="Q520" s="253">
        <f t="shared" si="87"/>
        <v>0</v>
      </c>
      <c r="R520" s="253">
        <f t="shared" si="88"/>
        <v>0</v>
      </c>
      <c r="S520" s="253">
        <f t="shared" si="89"/>
        <v>0</v>
      </c>
      <c r="T520" s="253">
        <f t="shared" si="90"/>
        <v>0</v>
      </c>
      <c r="U520" s="253">
        <f t="shared" si="91"/>
        <v>0</v>
      </c>
      <c r="V520" s="253">
        <f t="shared" si="92"/>
        <v>0</v>
      </c>
      <c r="W520" s="253">
        <f t="shared" si="93"/>
        <v>0</v>
      </c>
    </row>
    <row r="521" spans="2:23" x14ac:dyDescent="0.35">
      <c r="B521" s="58" t="str">
        <f t="shared" si="94"/>
        <v>!!!</v>
      </c>
      <c r="C521" s="226"/>
      <c r="D521" s="246"/>
      <c r="E521" s="248"/>
      <c r="F521" s="261"/>
      <c r="G521" s="172"/>
      <c r="H521" s="246"/>
      <c r="I521" s="28"/>
      <c r="J521" s="17"/>
      <c r="K521" s="253" t="str">
        <f t="shared" si="95"/>
        <v>Leer</v>
      </c>
      <c r="L521" s="253" t="str">
        <f t="shared" si="85"/>
        <v>Leer</v>
      </c>
      <c r="M521" s="253" t="str">
        <f t="shared" si="96"/>
        <v>Leer</v>
      </c>
      <c r="N521" s="253" t="str">
        <f>VLOOKUP(C521,{"29 - Psychiatrie (Erwachsene)","BGI";"30 - Kinder- und Jugendpsychiatrie","BGII";"31 - Psychosomatik","BGI";0,"Leer"},2,0)</f>
        <v>Leer</v>
      </c>
      <c r="O521" s="253" t="str">
        <f>VLOOKUP(C521,{"29 - Psychiatrie (Erwachsene)","BGIb";"30 - Kinder- und Jugendpsychiatrie","BGIIb";"31 - Psychosomatik","BGIb";0,"Leer"},2,0)</f>
        <v>Leer</v>
      </c>
      <c r="P521" s="253" t="str">
        <f t="shared" si="86"/>
        <v>Leer</v>
      </c>
      <c r="Q521" s="253">
        <f t="shared" si="87"/>
        <v>0</v>
      </c>
      <c r="R521" s="253">
        <f t="shared" si="88"/>
        <v>0</v>
      </c>
      <c r="S521" s="253">
        <f t="shared" si="89"/>
        <v>0</v>
      </c>
      <c r="T521" s="253">
        <f t="shared" si="90"/>
        <v>0</v>
      </c>
      <c r="U521" s="253">
        <f t="shared" si="91"/>
        <v>0</v>
      </c>
      <c r="V521" s="253">
        <f t="shared" si="92"/>
        <v>0</v>
      </c>
      <c r="W521" s="253">
        <f t="shared" si="93"/>
        <v>0</v>
      </c>
    </row>
    <row r="522" spans="2:23" x14ac:dyDescent="0.35">
      <c r="B522" s="58" t="str">
        <f t="shared" si="94"/>
        <v>!!!</v>
      </c>
      <c r="C522" s="226"/>
      <c r="D522" s="246"/>
      <c r="E522" s="248"/>
      <c r="F522" s="261"/>
      <c r="G522" s="172"/>
      <c r="H522" s="246"/>
      <c r="I522" s="28"/>
      <c r="J522" s="17"/>
      <c r="K522" s="253" t="str">
        <f t="shared" si="95"/>
        <v>Leer</v>
      </c>
      <c r="L522" s="253" t="str">
        <f t="shared" si="85"/>
        <v>Leer</v>
      </c>
      <c r="M522" s="253" t="str">
        <f t="shared" si="96"/>
        <v>Leer</v>
      </c>
      <c r="N522" s="253" t="str">
        <f>VLOOKUP(C522,{"29 - Psychiatrie (Erwachsene)","BGI";"30 - Kinder- und Jugendpsychiatrie","BGII";"31 - Psychosomatik","BGI";0,"Leer"},2,0)</f>
        <v>Leer</v>
      </c>
      <c r="O522" s="253" t="str">
        <f>VLOOKUP(C522,{"29 - Psychiatrie (Erwachsene)","BGIb";"30 - Kinder- und Jugendpsychiatrie","BGIIb";"31 - Psychosomatik","BGIb";0,"Leer"},2,0)</f>
        <v>Leer</v>
      </c>
      <c r="P522" s="253" t="str">
        <f t="shared" si="86"/>
        <v>Leer</v>
      </c>
      <c r="Q522" s="253">
        <f t="shared" si="87"/>
        <v>0</v>
      </c>
      <c r="R522" s="253">
        <f t="shared" si="88"/>
        <v>0</v>
      </c>
      <c r="S522" s="253">
        <f t="shared" si="89"/>
        <v>0</v>
      </c>
      <c r="T522" s="253">
        <f t="shared" si="90"/>
        <v>0</v>
      </c>
      <c r="U522" s="253">
        <f t="shared" si="91"/>
        <v>0</v>
      </c>
      <c r="V522" s="253">
        <f t="shared" si="92"/>
        <v>0</v>
      </c>
      <c r="W522" s="253">
        <f t="shared" si="93"/>
        <v>0</v>
      </c>
    </row>
    <row r="523" spans="2:23" x14ac:dyDescent="0.35">
      <c r="B523" s="58" t="str">
        <f t="shared" si="94"/>
        <v>!!!</v>
      </c>
      <c r="C523" s="226"/>
      <c r="D523" s="246"/>
      <c r="E523" s="248"/>
      <c r="F523" s="261"/>
      <c r="G523" s="172"/>
      <c r="H523" s="246"/>
      <c r="I523" s="28"/>
      <c r="J523" s="17"/>
      <c r="K523" s="253" t="str">
        <f t="shared" si="95"/>
        <v>Leer</v>
      </c>
      <c r="L523" s="253" t="str">
        <f t="shared" si="85"/>
        <v>Leer</v>
      </c>
      <c r="M523" s="253" t="str">
        <f t="shared" si="96"/>
        <v>Leer</v>
      </c>
      <c r="N523" s="253" t="str">
        <f>VLOOKUP(C523,{"29 - Psychiatrie (Erwachsene)","BGI";"30 - Kinder- und Jugendpsychiatrie","BGII";"31 - Psychosomatik","BGI";0,"Leer"},2,0)</f>
        <v>Leer</v>
      </c>
      <c r="O523" s="253" t="str">
        <f>VLOOKUP(C523,{"29 - Psychiatrie (Erwachsene)","BGIb";"30 - Kinder- und Jugendpsychiatrie","BGIIb";"31 - Psychosomatik","BGIb";0,"Leer"},2,0)</f>
        <v>Leer</v>
      </c>
      <c r="P523" s="253" t="str">
        <f t="shared" si="86"/>
        <v>Leer</v>
      </c>
      <c r="Q523" s="253">
        <f t="shared" si="87"/>
        <v>0</v>
      </c>
      <c r="R523" s="253">
        <f t="shared" si="88"/>
        <v>0</v>
      </c>
      <c r="S523" s="253">
        <f t="shared" si="89"/>
        <v>0</v>
      </c>
      <c r="T523" s="253">
        <f t="shared" si="90"/>
        <v>0</v>
      </c>
      <c r="U523" s="253">
        <f t="shared" si="91"/>
        <v>0</v>
      </c>
      <c r="V523" s="253">
        <f t="shared" si="92"/>
        <v>0</v>
      </c>
      <c r="W523" s="253">
        <f t="shared" si="93"/>
        <v>0</v>
      </c>
    </row>
    <row r="524" spans="2:23" x14ac:dyDescent="0.35">
      <c r="B524" s="58" t="str">
        <f t="shared" si="94"/>
        <v>!!!</v>
      </c>
      <c r="C524" s="226"/>
      <c r="D524" s="246"/>
      <c r="E524" s="248"/>
      <c r="F524" s="261"/>
      <c r="G524" s="172"/>
      <c r="H524" s="246"/>
      <c r="I524" s="28"/>
      <c r="J524" s="17"/>
      <c r="K524" s="253" t="str">
        <f t="shared" si="95"/>
        <v>Leer</v>
      </c>
      <c r="L524" s="253" t="str">
        <f t="shared" si="85"/>
        <v>Leer</v>
      </c>
      <c r="M524" s="253" t="str">
        <f t="shared" si="96"/>
        <v>Leer</v>
      </c>
      <c r="N524" s="253" t="str">
        <f>VLOOKUP(C524,{"29 - Psychiatrie (Erwachsene)","BGI";"30 - Kinder- und Jugendpsychiatrie","BGII";"31 - Psychosomatik","BGI";0,"Leer"},2,0)</f>
        <v>Leer</v>
      </c>
      <c r="O524" s="253" t="str">
        <f>VLOOKUP(C524,{"29 - Psychiatrie (Erwachsene)","BGIb";"30 - Kinder- und Jugendpsychiatrie","BGIIb";"31 - Psychosomatik","BGIb";0,"Leer"},2,0)</f>
        <v>Leer</v>
      </c>
      <c r="P524" s="253" t="str">
        <f t="shared" si="86"/>
        <v>Leer</v>
      </c>
      <c r="Q524" s="253">
        <f t="shared" si="87"/>
        <v>0</v>
      </c>
      <c r="R524" s="253">
        <f t="shared" si="88"/>
        <v>0</v>
      </c>
      <c r="S524" s="253">
        <f t="shared" si="89"/>
        <v>0</v>
      </c>
      <c r="T524" s="253">
        <f t="shared" si="90"/>
        <v>0</v>
      </c>
      <c r="U524" s="253">
        <f t="shared" si="91"/>
        <v>0</v>
      </c>
      <c r="V524" s="253">
        <f t="shared" si="92"/>
        <v>0</v>
      </c>
      <c r="W524" s="253">
        <f t="shared" si="93"/>
        <v>0</v>
      </c>
    </row>
    <row r="525" spans="2:23" x14ac:dyDescent="0.35">
      <c r="B525" s="58" t="str">
        <f t="shared" si="94"/>
        <v>!!!</v>
      </c>
      <c r="C525" s="226"/>
      <c r="D525" s="246"/>
      <c r="E525" s="248"/>
      <c r="F525" s="261"/>
      <c r="G525" s="172"/>
      <c r="H525" s="246"/>
      <c r="I525" s="28"/>
      <c r="J525" s="17"/>
      <c r="K525" s="253" t="str">
        <f t="shared" si="95"/>
        <v>Leer</v>
      </c>
      <c r="L525" s="253" t="str">
        <f t="shared" si="85"/>
        <v>Leer</v>
      </c>
      <c r="M525" s="253" t="str">
        <f t="shared" si="96"/>
        <v>Leer</v>
      </c>
      <c r="N525" s="253" t="str">
        <f>VLOOKUP(C525,{"29 - Psychiatrie (Erwachsene)","BGI";"30 - Kinder- und Jugendpsychiatrie","BGII";"31 - Psychosomatik","BGI";0,"Leer"},2,0)</f>
        <v>Leer</v>
      </c>
      <c r="O525" s="253" t="str">
        <f>VLOOKUP(C525,{"29 - Psychiatrie (Erwachsene)","BGIb";"30 - Kinder- und Jugendpsychiatrie","BGIIb";"31 - Psychosomatik","BGIb";0,"Leer"},2,0)</f>
        <v>Leer</v>
      </c>
      <c r="P525" s="253" t="str">
        <f t="shared" si="86"/>
        <v>Leer</v>
      </c>
      <c r="Q525" s="253">
        <f t="shared" si="87"/>
        <v>0</v>
      </c>
      <c r="R525" s="253">
        <f t="shared" si="88"/>
        <v>0</v>
      </c>
      <c r="S525" s="253">
        <f t="shared" si="89"/>
        <v>0</v>
      </c>
      <c r="T525" s="253">
        <f t="shared" si="90"/>
        <v>0</v>
      </c>
      <c r="U525" s="253">
        <f t="shared" si="91"/>
        <v>0</v>
      </c>
      <c r="V525" s="253">
        <f t="shared" si="92"/>
        <v>0</v>
      </c>
      <c r="W525" s="253">
        <f t="shared" si="93"/>
        <v>0</v>
      </c>
    </row>
    <row r="526" spans="2:23" x14ac:dyDescent="0.35">
      <c r="B526" s="58" t="str">
        <f t="shared" si="94"/>
        <v>!!!</v>
      </c>
      <c r="C526" s="226"/>
      <c r="D526" s="246"/>
      <c r="E526" s="248"/>
      <c r="F526" s="261"/>
      <c r="G526" s="172"/>
      <c r="H526" s="246"/>
      <c r="I526" s="28"/>
      <c r="J526" s="17"/>
      <c r="K526" s="253" t="str">
        <f t="shared" si="95"/>
        <v>Leer</v>
      </c>
      <c r="L526" s="253" t="str">
        <f t="shared" si="85"/>
        <v>Leer</v>
      </c>
      <c r="M526" s="253" t="str">
        <f t="shared" si="96"/>
        <v>Leer</v>
      </c>
      <c r="N526" s="253" t="str">
        <f>VLOOKUP(C526,{"29 - Psychiatrie (Erwachsene)","BGI";"30 - Kinder- und Jugendpsychiatrie","BGII";"31 - Psychosomatik","BGI";0,"Leer"},2,0)</f>
        <v>Leer</v>
      </c>
      <c r="O526" s="253" t="str">
        <f>VLOOKUP(C526,{"29 - Psychiatrie (Erwachsene)","BGIb";"30 - Kinder- und Jugendpsychiatrie","BGIIb";"31 - Psychosomatik","BGIb";0,"Leer"},2,0)</f>
        <v>Leer</v>
      </c>
      <c r="P526" s="253" t="str">
        <f t="shared" si="86"/>
        <v>Leer</v>
      </c>
      <c r="Q526" s="253">
        <f t="shared" si="87"/>
        <v>0</v>
      </c>
      <c r="R526" s="253">
        <f t="shared" si="88"/>
        <v>0</v>
      </c>
      <c r="S526" s="253">
        <f t="shared" si="89"/>
        <v>0</v>
      </c>
      <c r="T526" s="253">
        <f t="shared" si="90"/>
        <v>0</v>
      </c>
      <c r="U526" s="253">
        <f t="shared" si="91"/>
        <v>0</v>
      </c>
      <c r="V526" s="253">
        <f t="shared" si="92"/>
        <v>0</v>
      </c>
      <c r="W526" s="253">
        <f t="shared" si="93"/>
        <v>0</v>
      </c>
    </row>
    <row r="527" spans="2:23" x14ac:dyDescent="0.35">
      <c r="B527" s="58" t="str">
        <f t="shared" si="94"/>
        <v>!!!</v>
      </c>
      <c r="C527" s="226"/>
      <c r="D527" s="246"/>
      <c r="E527" s="248"/>
      <c r="F527" s="261"/>
      <c r="G527" s="172"/>
      <c r="H527" s="246"/>
      <c r="I527" s="28"/>
      <c r="J527" s="17"/>
      <c r="K527" s="253" t="str">
        <f t="shared" si="95"/>
        <v>Leer</v>
      </c>
      <c r="L527" s="253" t="str">
        <f t="shared" si="85"/>
        <v>Leer</v>
      </c>
      <c r="M527" s="253" t="str">
        <f t="shared" si="96"/>
        <v>Leer</v>
      </c>
      <c r="N527" s="253" t="str">
        <f>VLOOKUP(C527,{"29 - Psychiatrie (Erwachsene)","BGI";"30 - Kinder- und Jugendpsychiatrie","BGII";"31 - Psychosomatik","BGI";0,"Leer"},2,0)</f>
        <v>Leer</v>
      </c>
      <c r="O527" s="253" t="str">
        <f>VLOOKUP(C527,{"29 - Psychiatrie (Erwachsene)","BGIb";"30 - Kinder- und Jugendpsychiatrie","BGIIb";"31 - Psychosomatik","BGIb";0,"Leer"},2,0)</f>
        <v>Leer</v>
      </c>
      <c r="P527" s="253" t="str">
        <f t="shared" si="86"/>
        <v>Leer</v>
      </c>
      <c r="Q527" s="253">
        <f t="shared" si="87"/>
        <v>0</v>
      </c>
      <c r="R527" s="253">
        <f t="shared" si="88"/>
        <v>0</v>
      </c>
      <c r="S527" s="253">
        <f t="shared" si="89"/>
        <v>0</v>
      </c>
      <c r="T527" s="253">
        <f t="shared" si="90"/>
        <v>0</v>
      </c>
      <c r="U527" s="253">
        <f t="shared" si="91"/>
        <v>0</v>
      </c>
      <c r="V527" s="253">
        <f t="shared" si="92"/>
        <v>0</v>
      </c>
      <c r="W527" s="253">
        <f t="shared" si="93"/>
        <v>0</v>
      </c>
    </row>
    <row r="528" spans="2:23" x14ac:dyDescent="0.35">
      <c r="B528" s="58" t="str">
        <f t="shared" si="94"/>
        <v>!!!</v>
      </c>
      <c r="C528" s="226"/>
      <c r="D528" s="246"/>
      <c r="E528" s="248"/>
      <c r="F528" s="261"/>
      <c r="G528" s="172"/>
      <c r="H528" s="246"/>
      <c r="I528" s="28"/>
      <c r="J528" s="17"/>
      <c r="K528" s="253" t="str">
        <f t="shared" si="95"/>
        <v>Leer</v>
      </c>
      <c r="L528" s="253" t="str">
        <f t="shared" ref="L528:L591" si="97">IF(C528&lt;&gt;"","TND","Leer")</f>
        <v>Leer</v>
      </c>
      <c r="M528" s="253" t="str">
        <f t="shared" si="96"/>
        <v>Leer</v>
      </c>
      <c r="N528" s="253" t="str">
        <f>VLOOKUP(C528,{"29 - Psychiatrie (Erwachsene)","BGI";"30 - Kinder- und Jugendpsychiatrie","BGII";"31 - Psychosomatik","BGI";0,"Leer"},2,0)</f>
        <v>Leer</v>
      </c>
      <c r="O528" s="253" t="str">
        <f>VLOOKUP(C528,{"29 - Psychiatrie (Erwachsene)","BGIb";"30 - Kinder- und Jugendpsychiatrie","BGIIb";"31 - Psychosomatik","BGIb";0,"Leer"},2,0)</f>
        <v>Leer</v>
      </c>
      <c r="P528" s="253" t="str">
        <f t="shared" ref="P528:P591" si="98">IF(E528="Anrechnung Fachkräfte Nicht-PPP-RL Berufsgruppen in VKS",O528,N528)</f>
        <v>Leer</v>
      </c>
      <c r="Q528" s="253">
        <f t="shared" ref="Q528:Q591" si="99">IF(LEN(B528)&gt;0,0,1)</f>
        <v>0</v>
      </c>
      <c r="R528" s="253">
        <f t="shared" ref="R528:R591" si="100">IF(C528&lt;&gt;"",1,0)</f>
        <v>0</v>
      </c>
      <c r="S528" s="253">
        <f t="shared" ref="S528:S591" si="101">IF(LEN(D528)&gt;0,1,0)</f>
        <v>0</v>
      </c>
      <c r="T528" s="253">
        <f t="shared" ref="T528:T591" si="102">IF(LEN(E528)&gt;0,1,0)</f>
        <v>0</v>
      </c>
      <c r="U528" s="253">
        <f t="shared" ref="U528:U591" si="103">IF(LEN(F528)&gt;0,1,0)</f>
        <v>0</v>
      </c>
      <c r="V528" s="253">
        <f t="shared" ref="V528:V591" si="104">IF(LEN(G528)&gt;0,1,0)</f>
        <v>0</v>
      </c>
      <c r="W528" s="253">
        <f t="shared" ref="W528:W591" si="105">IF(LEN(H528)&gt;0,1,0)</f>
        <v>0</v>
      </c>
    </row>
    <row r="529" spans="2:23" x14ac:dyDescent="0.35">
      <c r="B529" s="58" t="str">
        <f t="shared" ref="B529:B592" si="106">IF(SUM(R529:W529)&lt;6,"!!!","")</f>
        <v>!!!</v>
      </c>
      <c r="C529" s="226"/>
      <c r="D529" s="246"/>
      <c r="E529" s="248"/>
      <c r="F529" s="261"/>
      <c r="G529" s="172"/>
      <c r="H529" s="246"/>
      <c r="I529" s="28"/>
      <c r="J529" s="17"/>
      <c r="K529" s="253" t="str">
        <f t="shared" ref="K529:K592" si="107">IF(C528&lt;&gt;"","Einrichtungen","Leer")</f>
        <v>Leer</v>
      </c>
      <c r="L529" s="253" t="str">
        <f t="shared" si="97"/>
        <v>Leer</v>
      </c>
      <c r="M529" s="253" t="str">
        <f t="shared" ref="M529:M592" si="108">IF($C529&lt;&gt;"","Anrechnungstatbestand","Leer")</f>
        <v>Leer</v>
      </c>
      <c r="N529" s="253" t="str">
        <f>VLOOKUP(C529,{"29 - Psychiatrie (Erwachsene)","BGI";"30 - Kinder- und Jugendpsychiatrie","BGII";"31 - Psychosomatik","BGI";0,"Leer"},2,0)</f>
        <v>Leer</v>
      </c>
      <c r="O529" s="253" t="str">
        <f>VLOOKUP(C529,{"29 - Psychiatrie (Erwachsene)","BGIb";"30 - Kinder- und Jugendpsychiatrie","BGIIb";"31 - Psychosomatik","BGIb";0,"Leer"},2,0)</f>
        <v>Leer</v>
      </c>
      <c r="P529" s="253" t="str">
        <f t="shared" si="98"/>
        <v>Leer</v>
      </c>
      <c r="Q529" s="253">
        <f t="shared" si="99"/>
        <v>0</v>
      </c>
      <c r="R529" s="253">
        <f t="shared" si="100"/>
        <v>0</v>
      </c>
      <c r="S529" s="253">
        <f t="shared" si="101"/>
        <v>0</v>
      </c>
      <c r="T529" s="253">
        <f t="shared" si="102"/>
        <v>0</v>
      </c>
      <c r="U529" s="253">
        <f t="shared" si="103"/>
        <v>0</v>
      </c>
      <c r="V529" s="253">
        <f t="shared" si="104"/>
        <v>0</v>
      </c>
      <c r="W529" s="253">
        <f t="shared" si="105"/>
        <v>0</v>
      </c>
    </row>
    <row r="530" spans="2:23" x14ac:dyDescent="0.35">
      <c r="B530" s="58" t="str">
        <f t="shared" si="106"/>
        <v>!!!</v>
      </c>
      <c r="C530" s="226"/>
      <c r="D530" s="246"/>
      <c r="E530" s="248"/>
      <c r="F530" s="261"/>
      <c r="G530" s="172"/>
      <c r="H530" s="246"/>
      <c r="I530" s="28"/>
      <c r="J530" s="17"/>
      <c r="K530" s="253" t="str">
        <f t="shared" si="107"/>
        <v>Leer</v>
      </c>
      <c r="L530" s="253" t="str">
        <f t="shared" si="97"/>
        <v>Leer</v>
      </c>
      <c r="M530" s="253" t="str">
        <f t="shared" si="108"/>
        <v>Leer</v>
      </c>
      <c r="N530" s="253" t="str">
        <f>VLOOKUP(C530,{"29 - Psychiatrie (Erwachsene)","BGI";"30 - Kinder- und Jugendpsychiatrie","BGII";"31 - Psychosomatik","BGI";0,"Leer"},2,0)</f>
        <v>Leer</v>
      </c>
      <c r="O530" s="253" t="str">
        <f>VLOOKUP(C530,{"29 - Psychiatrie (Erwachsene)","BGIb";"30 - Kinder- und Jugendpsychiatrie","BGIIb";"31 - Psychosomatik","BGIb";0,"Leer"},2,0)</f>
        <v>Leer</v>
      </c>
      <c r="P530" s="253" t="str">
        <f t="shared" si="98"/>
        <v>Leer</v>
      </c>
      <c r="Q530" s="253">
        <f t="shared" si="99"/>
        <v>0</v>
      </c>
      <c r="R530" s="253">
        <f t="shared" si="100"/>
        <v>0</v>
      </c>
      <c r="S530" s="253">
        <f t="shared" si="101"/>
        <v>0</v>
      </c>
      <c r="T530" s="253">
        <f t="shared" si="102"/>
        <v>0</v>
      </c>
      <c r="U530" s="253">
        <f t="shared" si="103"/>
        <v>0</v>
      </c>
      <c r="V530" s="253">
        <f t="shared" si="104"/>
        <v>0</v>
      </c>
      <c r="W530" s="253">
        <f t="shared" si="105"/>
        <v>0</v>
      </c>
    </row>
    <row r="531" spans="2:23" x14ac:dyDescent="0.35">
      <c r="B531" s="58" t="str">
        <f t="shared" si="106"/>
        <v>!!!</v>
      </c>
      <c r="C531" s="226"/>
      <c r="D531" s="246"/>
      <c r="E531" s="248"/>
      <c r="F531" s="261"/>
      <c r="G531" s="172"/>
      <c r="H531" s="246"/>
      <c r="I531" s="28"/>
      <c r="J531" s="17"/>
      <c r="K531" s="253" t="str">
        <f t="shared" si="107"/>
        <v>Leer</v>
      </c>
      <c r="L531" s="253" t="str">
        <f t="shared" si="97"/>
        <v>Leer</v>
      </c>
      <c r="M531" s="253" t="str">
        <f t="shared" si="108"/>
        <v>Leer</v>
      </c>
      <c r="N531" s="253" t="str">
        <f>VLOOKUP(C531,{"29 - Psychiatrie (Erwachsene)","BGI";"30 - Kinder- und Jugendpsychiatrie","BGII";"31 - Psychosomatik","BGI";0,"Leer"},2,0)</f>
        <v>Leer</v>
      </c>
      <c r="O531" s="253" t="str">
        <f>VLOOKUP(C531,{"29 - Psychiatrie (Erwachsene)","BGIb";"30 - Kinder- und Jugendpsychiatrie","BGIIb";"31 - Psychosomatik","BGIb";0,"Leer"},2,0)</f>
        <v>Leer</v>
      </c>
      <c r="P531" s="253" t="str">
        <f t="shared" si="98"/>
        <v>Leer</v>
      </c>
      <c r="Q531" s="253">
        <f t="shared" si="99"/>
        <v>0</v>
      </c>
      <c r="R531" s="253">
        <f t="shared" si="100"/>
        <v>0</v>
      </c>
      <c r="S531" s="253">
        <f t="shared" si="101"/>
        <v>0</v>
      </c>
      <c r="T531" s="253">
        <f t="shared" si="102"/>
        <v>0</v>
      </c>
      <c r="U531" s="253">
        <f t="shared" si="103"/>
        <v>0</v>
      </c>
      <c r="V531" s="253">
        <f t="shared" si="104"/>
        <v>0</v>
      </c>
      <c r="W531" s="253">
        <f t="shared" si="105"/>
        <v>0</v>
      </c>
    </row>
    <row r="532" spans="2:23" x14ac:dyDescent="0.35">
      <c r="B532" s="58" t="str">
        <f t="shared" si="106"/>
        <v>!!!</v>
      </c>
      <c r="C532" s="226"/>
      <c r="D532" s="246"/>
      <c r="E532" s="248"/>
      <c r="F532" s="261"/>
      <c r="G532" s="172"/>
      <c r="H532" s="246"/>
      <c r="I532" s="28"/>
      <c r="J532" s="17"/>
      <c r="K532" s="253" t="str">
        <f t="shared" si="107"/>
        <v>Leer</v>
      </c>
      <c r="L532" s="253" t="str">
        <f t="shared" si="97"/>
        <v>Leer</v>
      </c>
      <c r="M532" s="253" t="str">
        <f t="shared" si="108"/>
        <v>Leer</v>
      </c>
      <c r="N532" s="253" t="str">
        <f>VLOOKUP(C532,{"29 - Psychiatrie (Erwachsene)","BGI";"30 - Kinder- und Jugendpsychiatrie","BGII";"31 - Psychosomatik","BGI";0,"Leer"},2,0)</f>
        <v>Leer</v>
      </c>
      <c r="O532" s="253" t="str">
        <f>VLOOKUP(C532,{"29 - Psychiatrie (Erwachsene)","BGIb";"30 - Kinder- und Jugendpsychiatrie","BGIIb";"31 - Psychosomatik","BGIb";0,"Leer"},2,0)</f>
        <v>Leer</v>
      </c>
      <c r="P532" s="253" t="str">
        <f t="shared" si="98"/>
        <v>Leer</v>
      </c>
      <c r="Q532" s="253">
        <f t="shared" si="99"/>
        <v>0</v>
      </c>
      <c r="R532" s="253">
        <f t="shared" si="100"/>
        <v>0</v>
      </c>
      <c r="S532" s="253">
        <f t="shared" si="101"/>
        <v>0</v>
      </c>
      <c r="T532" s="253">
        <f t="shared" si="102"/>
        <v>0</v>
      </c>
      <c r="U532" s="253">
        <f t="shared" si="103"/>
        <v>0</v>
      </c>
      <c r="V532" s="253">
        <f t="shared" si="104"/>
        <v>0</v>
      </c>
      <c r="W532" s="253">
        <f t="shared" si="105"/>
        <v>0</v>
      </c>
    </row>
    <row r="533" spans="2:23" x14ac:dyDescent="0.35">
      <c r="B533" s="58" t="str">
        <f t="shared" si="106"/>
        <v>!!!</v>
      </c>
      <c r="C533" s="226"/>
      <c r="D533" s="246"/>
      <c r="E533" s="248"/>
      <c r="F533" s="261"/>
      <c r="G533" s="172"/>
      <c r="H533" s="246"/>
      <c r="I533" s="28"/>
      <c r="J533" s="17"/>
      <c r="K533" s="253" t="str">
        <f t="shared" si="107"/>
        <v>Leer</v>
      </c>
      <c r="L533" s="253" t="str">
        <f t="shared" si="97"/>
        <v>Leer</v>
      </c>
      <c r="M533" s="253" t="str">
        <f t="shared" si="108"/>
        <v>Leer</v>
      </c>
      <c r="N533" s="253" t="str">
        <f>VLOOKUP(C533,{"29 - Psychiatrie (Erwachsene)","BGI";"30 - Kinder- und Jugendpsychiatrie","BGII";"31 - Psychosomatik","BGI";0,"Leer"},2,0)</f>
        <v>Leer</v>
      </c>
      <c r="O533" s="253" t="str">
        <f>VLOOKUP(C533,{"29 - Psychiatrie (Erwachsene)","BGIb";"30 - Kinder- und Jugendpsychiatrie","BGIIb";"31 - Psychosomatik","BGIb";0,"Leer"},2,0)</f>
        <v>Leer</v>
      </c>
      <c r="P533" s="253" t="str">
        <f t="shared" si="98"/>
        <v>Leer</v>
      </c>
      <c r="Q533" s="253">
        <f t="shared" si="99"/>
        <v>0</v>
      </c>
      <c r="R533" s="253">
        <f t="shared" si="100"/>
        <v>0</v>
      </c>
      <c r="S533" s="253">
        <f t="shared" si="101"/>
        <v>0</v>
      </c>
      <c r="T533" s="253">
        <f t="shared" si="102"/>
        <v>0</v>
      </c>
      <c r="U533" s="253">
        <f t="shared" si="103"/>
        <v>0</v>
      </c>
      <c r="V533" s="253">
        <f t="shared" si="104"/>
        <v>0</v>
      </c>
      <c r="W533" s="253">
        <f t="shared" si="105"/>
        <v>0</v>
      </c>
    </row>
    <row r="534" spans="2:23" x14ac:dyDescent="0.35">
      <c r="B534" s="58" t="str">
        <f t="shared" si="106"/>
        <v>!!!</v>
      </c>
      <c r="C534" s="226"/>
      <c r="D534" s="246"/>
      <c r="E534" s="248"/>
      <c r="F534" s="261"/>
      <c r="G534" s="172"/>
      <c r="H534" s="246"/>
      <c r="I534" s="28"/>
      <c r="J534" s="17"/>
      <c r="K534" s="253" t="str">
        <f t="shared" si="107"/>
        <v>Leer</v>
      </c>
      <c r="L534" s="253" t="str">
        <f t="shared" si="97"/>
        <v>Leer</v>
      </c>
      <c r="M534" s="253" t="str">
        <f t="shared" si="108"/>
        <v>Leer</v>
      </c>
      <c r="N534" s="253" t="str">
        <f>VLOOKUP(C534,{"29 - Psychiatrie (Erwachsene)","BGI";"30 - Kinder- und Jugendpsychiatrie","BGII";"31 - Psychosomatik","BGI";0,"Leer"},2,0)</f>
        <v>Leer</v>
      </c>
      <c r="O534" s="253" t="str">
        <f>VLOOKUP(C534,{"29 - Psychiatrie (Erwachsene)","BGIb";"30 - Kinder- und Jugendpsychiatrie","BGIIb";"31 - Psychosomatik","BGIb";0,"Leer"},2,0)</f>
        <v>Leer</v>
      </c>
      <c r="P534" s="253" t="str">
        <f t="shared" si="98"/>
        <v>Leer</v>
      </c>
      <c r="Q534" s="253">
        <f t="shared" si="99"/>
        <v>0</v>
      </c>
      <c r="R534" s="253">
        <f t="shared" si="100"/>
        <v>0</v>
      </c>
      <c r="S534" s="253">
        <f t="shared" si="101"/>
        <v>0</v>
      </c>
      <c r="T534" s="253">
        <f t="shared" si="102"/>
        <v>0</v>
      </c>
      <c r="U534" s="253">
        <f t="shared" si="103"/>
        <v>0</v>
      </c>
      <c r="V534" s="253">
        <f t="shared" si="104"/>
        <v>0</v>
      </c>
      <c r="W534" s="253">
        <f t="shared" si="105"/>
        <v>0</v>
      </c>
    </row>
    <row r="535" spans="2:23" x14ac:dyDescent="0.35">
      <c r="B535" s="58" t="str">
        <f t="shared" si="106"/>
        <v>!!!</v>
      </c>
      <c r="C535" s="226"/>
      <c r="D535" s="246"/>
      <c r="E535" s="248"/>
      <c r="F535" s="261"/>
      <c r="G535" s="172"/>
      <c r="H535" s="246"/>
      <c r="I535" s="28"/>
      <c r="J535" s="17"/>
      <c r="K535" s="253" t="str">
        <f t="shared" si="107"/>
        <v>Leer</v>
      </c>
      <c r="L535" s="253" t="str">
        <f t="shared" si="97"/>
        <v>Leer</v>
      </c>
      <c r="M535" s="253" t="str">
        <f t="shared" si="108"/>
        <v>Leer</v>
      </c>
      <c r="N535" s="253" t="str">
        <f>VLOOKUP(C535,{"29 - Psychiatrie (Erwachsene)","BGI";"30 - Kinder- und Jugendpsychiatrie","BGII";"31 - Psychosomatik","BGI";0,"Leer"},2,0)</f>
        <v>Leer</v>
      </c>
      <c r="O535" s="253" t="str">
        <f>VLOOKUP(C535,{"29 - Psychiatrie (Erwachsene)","BGIb";"30 - Kinder- und Jugendpsychiatrie","BGIIb";"31 - Psychosomatik","BGIb";0,"Leer"},2,0)</f>
        <v>Leer</v>
      </c>
      <c r="P535" s="253" t="str">
        <f t="shared" si="98"/>
        <v>Leer</v>
      </c>
      <c r="Q535" s="253">
        <f t="shared" si="99"/>
        <v>0</v>
      </c>
      <c r="R535" s="253">
        <f t="shared" si="100"/>
        <v>0</v>
      </c>
      <c r="S535" s="253">
        <f t="shared" si="101"/>
        <v>0</v>
      </c>
      <c r="T535" s="253">
        <f t="shared" si="102"/>
        <v>0</v>
      </c>
      <c r="U535" s="253">
        <f t="shared" si="103"/>
        <v>0</v>
      </c>
      <c r="V535" s="253">
        <f t="shared" si="104"/>
        <v>0</v>
      </c>
      <c r="W535" s="253">
        <f t="shared" si="105"/>
        <v>0</v>
      </c>
    </row>
    <row r="536" spans="2:23" x14ac:dyDescent="0.35">
      <c r="B536" s="58" t="str">
        <f t="shared" si="106"/>
        <v>!!!</v>
      </c>
      <c r="C536" s="226"/>
      <c r="D536" s="246"/>
      <c r="E536" s="248"/>
      <c r="F536" s="261"/>
      <c r="G536" s="172"/>
      <c r="H536" s="246"/>
      <c r="I536" s="28"/>
      <c r="J536" s="17"/>
      <c r="K536" s="253" t="str">
        <f t="shared" si="107"/>
        <v>Leer</v>
      </c>
      <c r="L536" s="253" t="str">
        <f t="shared" si="97"/>
        <v>Leer</v>
      </c>
      <c r="M536" s="253" t="str">
        <f t="shared" si="108"/>
        <v>Leer</v>
      </c>
      <c r="N536" s="253" t="str">
        <f>VLOOKUP(C536,{"29 - Psychiatrie (Erwachsene)","BGI";"30 - Kinder- und Jugendpsychiatrie","BGII";"31 - Psychosomatik","BGI";0,"Leer"},2,0)</f>
        <v>Leer</v>
      </c>
      <c r="O536" s="253" t="str">
        <f>VLOOKUP(C536,{"29 - Psychiatrie (Erwachsene)","BGIb";"30 - Kinder- und Jugendpsychiatrie","BGIIb";"31 - Psychosomatik","BGIb";0,"Leer"},2,0)</f>
        <v>Leer</v>
      </c>
      <c r="P536" s="253" t="str">
        <f t="shared" si="98"/>
        <v>Leer</v>
      </c>
      <c r="Q536" s="253">
        <f t="shared" si="99"/>
        <v>0</v>
      </c>
      <c r="R536" s="253">
        <f t="shared" si="100"/>
        <v>0</v>
      </c>
      <c r="S536" s="253">
        <f t="shared" si="101"/>
        <v>0</v>
      </c>
      <c r="T536" s="253">
        <f t="shared" si="102"/>
        <v>0</v>
      </c>
      <c r="U536" s="253">
        <f t="shared" si="103"/>
        <v>0</v>
      </c>
      <c r="V536" s="253">
        <f t="shared" si="104"/>
        <v>0</v>
      </c>
      <c r="W536" s="253">
        <f t="shared" si="105"/>
        <v>0</v>
      </c>
    </row>
    <row r="537" spans="2:23" x14ac:dyDescent="0.35">
      <c r="B537" s="58" t="str">
        <f t="shared" si="106"/>
        <v>!!!</v>
      </c>
      <c r="C537" s="226"/>
      <c r="D537" s="246"/>
      <c r="E537" s="248"/>
      <c r="F537" s="261"/>
      <c r="G537" s="172"/>
      <c r="H537" s="246"/>
      <c r="I537" s="28"/>
      <c r="J537" s="17"/>
      <c r="K537" s="253" t="str">
        <f t="shared" si="107"/>
        <v>Leer</v>
      </c>
      <c r="L537" s="253" t="str">
        <f t="shared" si="97"/>
        <v>Leer</v>
      </c>
      <c r="M537" s="253" t="str">
        <f t="shared" si="108"/>
        <v>Leer</v>
      </c>
      <c r="N537" s="253" t="str">
        <f>VLOOKUP(C537,{"29 - Psychiatrie (Erwachsene)","BGI";"30 - Kinder- und Jugendpsychiatrie","BGII";"31 - Psychosomatik","BGI";0,"Leer"},2,0)</f>
        <v>Leer</v>
      </c>
      <c r="O537" s="253" t="str">
        <f>VLOOKUP(C537,{"29 - Psychiatrie (Erwachsene)","BGIb";"30 - Kinder- und Jugendpsychiatrie","BGIIb";"31 - Psychosomatik","BGIb";0,"Leer"},2,0)</f>
        <v>Leer</v>
      </c>
      <c r="P537" s="253" t="str">
        <f t="shared" si="98"/>
        <v>Leer</v>
      </c>
      <c r="Q537" s="253">
        <f t="shared" si="99"/>
        <v>0</v>
      </c>
      <c r="R537" s="253">
        <f t="shared" si="100"/>
        <v>0</v>
      </c>
      <c r="S537" s="253">
        <f t="shared" si="101"/>
        <v>0</v>
      </c>
      <c r="T537" s="253">
        <f t="shared" si="102"/>
        <v>0</v>
      </c>
      <c r="U537" s="253">
        <f t="shared" si="103"/>
        <v>0</v>
      </c>
      <c r="V537" s="253">
        <f t="shared" si="104"/>
        <v>0</v>
      </c>
      <c r="W537" s="253">
        <f t="shared" si="105"/>
        <v>0</v>
      </c>
    </row>
    <row r="538" spans="2:23" x14ac:dyDescent="0.35">
      <c r="B538" s="58" t="str">
        <f t="shared" si="106"/>
        <v>!!!</v>
      </c>
      <c r="C538" s="226"/>
      <c r="D538" s="246"/>
      <c r="E538" s="248"/>
      <c r="F538" s="261"/>
      <c r="G538" s="172"/>
      <c r="H538" s="246"/>
      <c r="I538" s="28"/>
      <c r="J538" s="17"/>
      <c r="K538" s="253" t="str">
        <f t="shared" si="107"/>
        <v>Leer</v>
      </c>
      <c r="L538" s="253" t="str">
        <f t="shared" si="97"/>
        <v>Leer</v>
      </c>
      <c r="M538" s="253" t="str">
        <f t="shared" si="108"/>
        <v>Leer</v>
      </c>
      <c r="N538" s="253" t="str">
        <f>VLOOKUP(C538,{"29 - Psychiatrie (Erwachsene)","BGI";"30 - Kinder- und Jugendpsychiatrie","BGII";"31 - Psychosomatik","BGI";0,"Leer"},2,0)</f>
        <v>Leer</v>
      </c>
      <c r="O538" s="253" t="str">
        <f>VLOOKUP(C538,{"29 - Psychiatrie (Erwachsene)","BGIb";"30 - Kinder- und Jugendpsychiatrie","BGIIb";"31 - Psychosomatik","BGIb";0,"Leer"},2,0)</f>
        <v>Leer</v>
      </c>
      <c r="P538" s="253" t="str">
        <f t="shared" si="98"/>
        <v>Leer</v>
      </c>
      <c r="Q538" s="253">
        <f t="shared" si="99"/>
        <v>0</v>
      </c>
      <c r="R538" s="253">
        <f t="shared" si="100"/>
        <v>0</v>
      </c>
      <c r="S538" s="253">
        <f t="shared" si="101"/>
        <v>0</v>
      </c>
      <c r="T538" s="253">
        <f t="shared" si="102"/>
        <v>0</v>
      </c>
      <c r="U538" s="253">
        <f t="shared" si="103"/>
        <v>0</v>
      </c>
      <c r="V538" s="253">
        <f t="shared" si="104"/>
        <v>0</v>
      </c>
      <c r="W538" s="253">
        <f t="shared" si="105"/>
        <v>0</v>
      </c>
    </row>
    <row r="539" spans="2:23" x14ac:dyDescent="0.35">
      <c r="B539" s="58" t="str">
        <f t="shared" si="106"/>
        <v>!!!</v>
      </c>
      <c r="C539" s="226"/>
      <c r="D539" s="246"/>
      <c r="E539" s="248"/>
      <c r="F539" s="261"/>
      <c r="G539" s="172"/>
      <c r="H539" s="246"/>
      <c r="I539" s="28"/>
      <c r="J539" s="17"/>
      <c r="K539" s="253" t="str">
        <f t="shared" si="107"/>
        <v>Leer</v>
      </c>
      <c r="L539" s="253" t="str">
        <f t="shared" si="97"/>
        <v>Leer</v>
      </c>
      <c r="M539" s="253" t="str">
        <f t="shared" si="108"/>
        <v>Leer</v>
      </c>
      <c r="N539" s="253" t="str">
        <f>VLOOKUP(C539,{"29 - Psychiatrie (Erwachsene)","BGI";"30 - Kinder- und Jugendpsychiatrie","BGII";"31 - Psychosomatik","BGI";0,"Leer"},2,0)</f>
        <v>Leer</v>
      </c>
      <c r="O539" s="253" t="str">
        <f>VLOOKUP(C539,{"29 - Psychiatrie (Erwachsene)","BGIb";"30 - Kinder- und Jugendpsychiatrie","BGIIb";"31 - Psychosomatik","BGIb";0,"Leer"},2,0)</f>
        <v>Leer</v>
      </c>
      <c r="P539" s="253" t="str">
        <f t="shared" si="98"/>
        <v>Leer</v>
      </c>
      <c r="Q539" s="253">
        <f t="shared" si="99"/>
        <v>0</v>
      </c>
      <c r="R539" s="253">
        <f t="shared" si="100"/>
        <v>0</v>
      </c>
      <c r="S539" s="253">
        <f t="shared" si="101"/>
        <v>0</v>
      </c>
      <c r="T539" s="253">
        <f t="shared" si="102"/>
        <v>0</v>
      </c>
      <c r="U539" s="253">
        <f t="shared" si="103"/>
        <v>0</v>
      </c>
      <c r="V539" s="253">
        <f t="shared" si="104"/>
        <v>0</v>
      </c>
      <c r="W539" s="253">
        <f t="shared" si="105"/>
        <v>0</v>
      </c>
    </row>
    <row r="540" spans="2:23" x14ac:dyDescent="0.35">
      <c r="B540" s="58" t="str">
        <f t="shared" si="106"/>
        <v>!!!</v>
      </c>
      <c r="C540" s="226"/>
      <c r="D540" s="246"/>
      <c r="E540" s="248"/>
      <c r="F540" s="261"/>
      <c r="G540" s="172"/>
      <c r="H540" s="246"/>
      <c r="I540" s="28"/>
      <c r="J540" s="17"/>
      <c r="K540" s="253" t="str">
        <f t="shared" si="107"/>
        <v>Leer</v>
      </c>
      <c r="L540" s="253" t="str">
        <f t="shared" si="97"/>
        <v>Leer</v>
      </c>
      <c r="M540" s="253" t="str">
        <f t="shared" si="108"/>
        <v>Leer</v>
      </c>
      <c r="N540" s="253" t="str">
        <f>VLOOKUP(C540,{"29 - Psychiatrie (Erwachsene)","BGI";"30 - Kinder- und Jugendpsychiatrie","BGII";"31 - Psychosomatik","BGI";0,"Leer"},2,0)</f>
        <v>Leer</v>
      </c>
      <c r="O540" s="253" t="str">
        <f>VLOOKUP(C540,{"29 - Psychiatrie (Erwachsene)","BGIb";"30 - Kinder- und Jugendpsychiatrie","BGIIb";"31 - Psychosomatik","BGIb";0,"Leer"},2,0)</f>
        <v>Leer</v>
      </c>
      <c r="P540" s="253" t="str">
        <f t="shared" si="98"/>
        <v>Leer</v>
      </c>
      <c r="Q540" s="253">
        <f t="shared" si="99"/>
        <v>0</v>
      </c>
      <c r="R540" s="253">
        <f t="shared" si="100"/>
        <v>0</v>
      </c>
      <c r="S540" s="253">
        <f t="shared" si="101"/>
        <v>0</v>
      </c>
      <c r="T540" s="253">
        <f t="shared" si="102"/>
        <v>0</v>
      </c>
      <c r="U540" s="253">
        <f t="shared" si="103"/>
        <v>0</v>
      </c>
      <c r="V540" s="253">
        <f t="shared" si="104"/>
        <v>0</v>
      </c>
      <c r="W540" s="253">
        <f t="shared" si="105"/>
        <v>0</v>
      </c>
    </row>
    <row r="541" spans="2:23" x14ac:dyDescent="0.35">
      <c r="B541" s="58" t="str">
        <f t="shared" si="106"/>
        <v>!!!</v>
      </c>
      <c r="C541" s="226"/>
      <c r="D541" s="246"/>
      <c r="E541" s="248"/>
      <c r="F541" s="261"/>
      <c r="G541" s="172"/>
      <c r="H541" s="246"/>
      <c r="I541" s="28"/>
      <c r="J541" s="17"/>
      <c r="K541" s="253" t="str">
        <f t="shared" si="107"/>
        <v>Leer</v>
      </c>
      <c r="L541" s="253" t="str">
        <f t="shared" si="97"/>
        <v>Leer</v>
      </c>
      <c r="M541" s="253" t="str">
        <f t="shared" si="108"/>
        <v>Leer</v>
      </c>
      <c r="N541" s="253" t="str">
        <f>VLOOKUP(C541,{"29 - Psychiatrie (Erwachsene)","BGI";"30 - Kinder- und Jugendpsychiatrie","BGII";"31 - Psychosomatik","BGI";0,"Leer"},2,0)</f>
        <v>Leer</v>
      </c>
      <c r="O541" s="253" t="str">
        <f>VLOOKUP(C541,{"29 - Psychiatrie (Erwachsene)","BGIb";"30 - Kinder- und Jugendpsychiatrie","BGIIb";"31 - Psychosomatik","BGIb";0,"Leer"},2,0)</f>
        <v>Leer</v>
      </c>
      <c r="P541" s="253" t="str">
        <f t="shared" si="98"/>
        <v>Leer</v>
      </c>
      <c r="Q541" s="253">
        <f t="shared" si="99"/>
        <v>0</v>
      </c>
      <c r="R541" s="253">
        <f t="shared" si="100"/>
        <v>0</v>
      </c>
      <c r="S541" s="253">
        <f t="shared" si="101"/>
        <v>0</v>
      </c>
      <c r="T541" s="253">
        <f t="shared" si="102"/>
        <v>0</v>
      </c>
      <c r="U541" s="253">
        <f t="shared" si="103"/>
        <v>0</v>
      </c>
      <c r="V541" s="253">
        <f t="shared" si="104"/>
        <v>0</v>
      </c>
      <c r="W541" s="253">
        <f t="shared" si="105"/>
        <v>0</v>
      </c>
    </row>
    <row r="542" spans="2:23" x14ac:dyDescent="0.35">
      <c r="B542" s="58" t="str">
        <f t="shared" si="106"/>
        <v>!!!</v>
      </c>
      <c r="C542" s="226"/>
      <c r="D542" s="246"/>
      <c r="E542" s="248"/>
      <c r="F542" s="261"/>
      <c r="G542" s="172"/>
      <c r="H542" s="246"/>
      <c r="I542" s="28"/>
      <c r="J542" s="17"/>
      <c r="K542" s="253" t="str">
        <f t="shared" si="107"/>
        <v>Leer</v>
      </c>
      <c r="L542" s="253" t="str">
        <f t="shared" si="97"/>
        <v>Leer</v>
      </c>
      <c r="M542" s="253" t="str">
        <f t="shared" si="108"/>
        <v>Leer</v>
      </c>
      <c r="N542" s="253" t="str">
        <f>VLOOKUP(C542,{"29 - Psychiatrie (Erwachsene)","BGI";"30 - Kinder- und Jugendpsychiatrie","BGII";"31 - Psychosomatik","BGI";0,"Leer"},2,0)</f>
        <v>Leer</v>
      </c>
      <c r="O542" s="253" t="str">
        <f>VLOOKUP(C542,{"29 - Psychiatrie (Erwachsene)","BGIb";"30 - Kinder- und Jugendpsychiatrie","BGIIb";"31 - Psychosomatik","BGIb";0,"Leer"},2,0)</f>
        <v>Leer</v>
      </c>
      <c r="P542" s="253" t="str">
        <f t="shared" si="98"/>
        <v>Leer</v>
      </c>
      <c r="Q542" s="253">
        <f t="shared" si="99"/>
        <v>0</v>
      </c>
      <c r="R542" s="253">
        <f t="shared" si="100"/>
        <v>0</v>
      </c>
      <c r="S542" s="253">
        <f t="shared" si="101"/>
        <v>0</v>
      </c>
      <c r="T542" s="253">
        <f t="shared" si="102"/>
        <v>0</v>
      </c>
      <c r="U542" s="253">
        <f t="shared" si="103"/>
        <v>0</v>
      </c>
      <c r="V542" s="253">
        <f t="shared" si="104"/>
        <v>0</v>
      </c>
      <c r="W542" s="253">
        <f t="shared" si="105"/>
        <v>0</v>
      </c>
    </row>
    <row r="543" spans="2:23" x14ac:dyDescent="0.35">
      <c r="B543" s="58" t="str">
        <f t="shared" si="106"/>
        <v>!!!</v>
      </c>
      <c r="C543" s="226"/>
      <c r="D543" s="246"/>
      <c r="E543" s="248"/>
      <c r="F543" s="261"/>
      <c r="G543" s="172"/>
      <c r="H543" s="246"/>
      <c r="I543" s="28"/>
      <c r="J543" s="17"/>
      <c r="K543" s="253" t="str">
        <f t="shared" si="107"/>
        <v>Leer</v>
      </c>
      <c r="L543" s="253" t="str">
        <f t="shared" si="97"/>
        <v>Leer</v>
      </c>
      <c r="M543" s="253" t="str">
        <f t="shared" si="108"/>
        <v>Leer</v>
      </c>
      <c r="N543" s="253" t="str">
        <f>VLOOKUP(C543,{"29 - Psychiatrie (Erwachsene)","BGI";"30 - Kinder- und Jugendpsychiatrie","BGII";"31 - Psychosomatik","BGI";0,"Leer"},2,0)</f>
        <v>Leer</v>
      </c>
      <c r="O543" s="253" t="str">
        <f>VLOOKUP(C543,{"29 - Psychiatrie (Erwachsene)","BGIb";"30 - Kinder- und Jugendpsychiatrie","BGIIb";"31 - Psychosomatik","BGIb";0,"Leer"},2,0)</f>
        <v>Leer</v>
      </c>
      <c r="P543" s="253" t="str">
        <f t="shared" si="98"/>
        <v>Leer</v>
      </c>
      <c r="Q543" s="253">
        <f t="shared" si="99"/>
        <v>0</v>
      </c>
      <c r="R543" s="253">
        <f t="shared" si="100"/>
        <v>0</v>
      </c>
      <c r="S543" s="253">
        <f t="shared" si="101"/>
        <v>0</v>
      </c>
      <c r="T543" s="253">
        <f t="shared" si="102"/>
        <v>0</v>
      </c>
      <c r="U543" s="253">
        <f t="shared" si="103"/>
        <v>0</v>
      </c>
      <c r="V543" s="253">
        <f t="shared" si="104"/>
        <v>0</v>
      </c>
      <c r="W543" s="253">
        <f t="shared" si="105"/>
        <v>0</v>
      </c>
    </row>
    <row r="544" spans="2:23" x14ac:dyDescent="0.35">
      <c r="B544" s="58" t="str">
        <f t="shared" si="106"/>
        <v>!!!</v>
      </c>
      <c r="C544" s="226"/>
      <c r="D544" s="246"/>
      <c r="E544" s="248"/>
      <c r="F544" s="261"/>
      <c r="G544" s="172"/>
      <c r="H544" s="246"/>
      <c r="I544" s="28"/>
      <c r="J544" s="17"/>
      <c r="K544" s="253" t="str">
        <f t="shared" si="107"/>
        <v>Leer</v>
      </c>
      <c r="L544" s="253" t="str">
        <f t="shared" si="97"/>
        <v>Leer</v>
      </c>
      <c r="M544" s="253" t="str">
        <f t="shared" si="108"/>
        <v>Leer</v>
      </c>
      <c r="N544" s="253" t="str">
        <f>VLOOKUP(C544,{"29 - Psychiatrie (Erwachsene)","BGI";"30 - Kinder- und Jugendpsychiatrie","BGII";"31 - Psychosomatik","BGI";0,"Leer"},2,0)</f>
        <v>Leer</v>
      </c>
      <c r="O544" s="253" t="str">
        <f>VLOOKUP(C544,{"29 - Psychiatrie (Erwachsene)","BGIb";"30 - Kinder- und Jugendpsychiatrie","BGIIb";"31 - Psychosomatik","BGIb";0,"Leer"},2,0)</f>
        <v>Leer</v>
      </c>
      <c r="P544" s="253" t="str">
        <f t="shared" si="98"/>
        <v>Leer</v>
      </c>
      <c r="Q544" s="253">
        <f t="shared" si="99"/>
        <v>0</v>
      </c>
      <c r="R544" s="253">
        <f t="shared" si="100"/>
        <v>0</v>
      </c>
      <c r="S544" s="253">
        <f t="shared" si="101"/>
        <v>0</v>
      </c>
      <c r="T544" s="253">
        <f t="shared" si="102"/>
        <v>0</v>
      </c>
      <c r="U544" s="253">
        <f t="shared" si="103"/>
        <v>0</v>
      </c>
      <c r="V544" s="253">
        <f t="shared" si="104"/>
        <v>0</v>
      </c>
      <c r="W544" s="253">
        <f t="shared" si="105"/>
        <v>0</v>
      </c>
    </row>
    <row r="545" spans="2:23" x14ac:dyDescent="0.35">
      <c r="B545" s="58" t="str">
        <f t="shared" si="106"/>
        <v>!!!</v>
      </c>
      <c r="C545" s="226"/>
      <c r="D545" s="246"/>
      <c r="E545" s="248"/>
      <c r="F545" s="261"/>
      <c r="G545" s="172"/>
      <c r="H545" s="246"/>
      <c r="I545" s="28"/>
      <c r="J545" s="17"/>
      <c r="K545" s="253" t="str">
        <f t="shared" si="107"/>
        <v>Leer</v>
      </c>
      <c r="L545" s="253" t="str">
        <f t="shared" si="97"/>
        <v>Leer</v>
      </c>
      <c r="M545" s="253" t="str">
        <f t="shared" si="108"/>
        <v>Leer</v>
      </c>
      <c r="N545" s="253" t="str">
        <f>VLOOKUP(C545,{"29 - Psychiatrie (Erwachsene)","BGI";"30 - Kinder- und Jugendpsychiatrie","BGII";"31 - Psychosomatik","BGI";0,"Leer"},2,0)</f>
        <v>Leer</v>
      </c>
      <c r="O545" s="253" t="str">
        <f>VLOOKUP(C545,{"29 - Psychiatrie (Erwachsene)","BGIb";"30 - Kinder- und Jugendpsychiatrie","BGIIb";"31 - Psychosomatik","BGIb";0,"Leer"},2,0)</f>
        <v>Leer</v>
      </c>
      <c r="P545" s="253" t="str">
        <f t="shared" si="98"/>
        <v>Leer</v>
      </c>
      <c r="Q545" s="253">
        <f t="shared" si="99"/>
        <v>0</v>
      </c>
      <c r="R545" s="253">
        <f t="shared" si="100"/>
        <v>0</v>
      </c>
      <c r="S545" s="253">
        <f t="shared" si="101"/>
        <v>0</v>
      </c>
      <c r="T545" s="253">
        <f t="shared" si="102"/>
        <v>0</v>
      </c>
      <c r="U545" s="253">
        <f t="shared" si="103"/>
        <v>0</v>
      </c>
      <c r="V545" s="253">
        <f t="shared" si="104"/>
        <v>0</v>
      </c>
      <c r="W545" s="253">
        <f t="shared" si="105"/>
        <v>0</v>
      </c>
    </row>
    <row r="546" spans="2:23" x14ac:dyDescent="0.35">
      <c r="B546" s="58" t="str">
        <f t="shared" si="106"/>
        <v>!!!</v>
      </c>
      <c r="C546" s="226"/>
      <c r="D546" s="246"/>
      <c r="E546" s="248"/>
      <c r="F546" s="261"/>
      <c r="G546" s="172"/>
      <c r="H546" s="246"/>
      <c r="I546" s="28"/>
      <c r="J546" s="17"/>
      <c r="K546" s="253" t="str">
        <f t="shared" si="107"/>
        <v>Leer</v>
      </c>
      <c r="L546" s="253" t="str">
        <f t="shared" si="97"/>
        <v>Leer</v>
      </c>
      <c r="M546" s="253" t="str">
        <f t="shared" si="108"/>
        <v>Leer</v>
      </c>
      <c r="N546" s="253" t="str">
        <f>VLOOKUP(C546,{"29 - Psychiatrie (Erwachsene)","BGI";"30 - Kinder- und Jugendpsychiatrie","BGII";"31 - Psychosomatik","BGI";0,"Leer"},2,0)</f>
        <v>Leer</v>
      </c>
      <c r="O546" s="253" t="str">
        <f>VLOOKUP(C546,{"29 - Psychiatrie (Erwachsene)","BGIb";"30 - Kinder- und Jugendpsychiatrie","BGIIb";"31 - Psychosomatik","BGIb";0,"Leer"},2,0)</f>
        <v>Leer</v>
      </c>
      <c r="P546" s="253" t="str">
        <f t="shared" si="98"/>
        <v>Leer</v>
      </c>
      <c r="Q546" s="253">
        <f t="shared" si="99"/>
        <v>0</v>
      </c>
      <c r="R546" s="253">
        <f t="shared" si="100"/>
        <v>0</v>
      </c>
      <c r="S546" s="253">
        <f t="shared" si="101"/>
        <v>0</v>
      </c>
      <c r="T546" s="253">
        <f t="shared" si="102"/>
        <v>0</v>
      </c>
      <c r="U546" s="253">
        <f t="shared" si="103"/>
        <v>0</v>
      </c>
      <c r="V546" s="253">
        <f t="shared" si="104"/>
        <v>0</v>
      </c>
      <c r="W546" s="253">
        <f t="shared" si="105"/>
        <v>0</v>
      </c>
    </row>
    <row r="547" spans="2:23" x14ac:dyDescent="0.35">
      <c r="B547" s="58" t="str">
        <f t="shared" si="106"/>
        <v>!!!</v>
      </c>
      <c r="C547" s="226"/>
      <c r="D547" s="246"/>
      <c r="E547" s="248"/>
      <c r="F547" s="261"/>
      <c r="G547" s="172"/>
      <c r="H547" s="246"/>
      <c r="I547" s="28"/>
      <c r="J547" s="17"/>
      <c r="K547" s="253" t="str">
        <f t="shared" si="107"/>
        <v>Leer</v>
      </c>
      <c r="L547" s="253" t="str">
        <f t="shared" si="97"/>
        <v>Leer</v>
      </c>
      <c r="M547" s="253" t="str">
        <f t="shared" si="108"/>
        <v>Leer</v>
      </c>
      <c r="N547" s="253" t="str">
        <f>VLOOKUP(C547,{"29 - Psychiatrie (Erwachsene)","BGI";"30 - Kinder- und Jugendpsychiatrie","BGII";"31 - Psychosomatik","BGI";0,"Leer"},2,0)</f>
        <v>Leer</v>
      </c>
      <c r="O547" s="253" t="str">
        <f>VLOOKUP(C547,{"29 - Psychiatrie (Erwachsene)","BGIb";"30 - Kinder- und Jugendpsychiatrie","BGIIb";"31 - Psychosomatik","BGIb";0,"Leer"},2,0)</f>
        <v>Leer</v>
      </c>
      <c r="P547" s="253" t="str">
        <f t="shared" si="98"/>
        <v>Leer</v>
      </c>
      <c r="Q547" s="253">
        <f t="shared" si="99"/>
        <v>0</v>
      </c>
      <c r="R547" s="253">
        <f t="shared" si="100"/>
        <v>0</v>
      </c>
      <c r="S547" s="253">
        <f t="shared" si="101"/>
        <v>0</v>
      </c>
      <c r="T547" s="253">
        <f t="shared" si="102"/>
        <v>0</v>
      </c>
      <c r="U547" s="253">
        <f t="shared" si="103"/>
        <v>0</v>
      </c>
      <c r="V547" s="253">
        <f t="shared" si="104"/>
        <v>0</v>
      </c>
      <c r="W547" s="253">
        <f t="shared" si="105"/>
        <v>0</v>
      </c>
    </row>
    <row r="548" spans="2:23" x14ac:dyDescent="0.35">
      <c r="B548" s="58" t="str">
        <f t="shared" si="106"/>
        <v>!!!</v>
      </c>
      <c r="C548" s="226"/>
      <c r="D548" s="246"/>
      <c r="E548" s="248"/>
      <c r="F548" s="261"/>
      <c r="G548" s="172"/>
      <c r="H548" s="246"/>
      <c r="I548" s="28"/>
      <c r="J548" s="17"/>
      <c r="K548" s="253" t="str">
        <f t="shared" si="107"/>
        <v>Leer</v>
      </c>
      <c r="L548" s="253" t="str">
        <f t="shared" si="97"/>
        <v>Leer</v>
      </c>
      <c r="M548" s="253" t="str">
        <f t="shared" si="108"/>
        <v>Leer</v>
      </c>
      <c r="N548" s="253" t="str">
        <f>VLOOKUP(C548,{"29 - Psychiatrie (Erwachsene)","BGI";"30 - Kinder- und Jugendpsychiatrie","BGII";"31 - Psychosomatik","BGI";0,"Leer"},2,0)</f>
        <v>Leer</v>
      </c>
      <c r="O548" s="253" t="str">
        <f>VLOOKUP(C548,{"29 - Psychiatrie (Erwachsene)","BGIb";"30 - Kinder- und Jugendpsychiatrie","BGIIb";"31 - Psychosomatik","BGIb";0,"Leer"},2,0)</f>
        <v>Leer</v>
      </c>
      <c r="P548" s="253" t="str">
        <f t="shared" si="98"/>
        <v>Leer</v>
      </c>
      <c r="Q548" s="253">
        <f t="shared" si="99"/>
        <v>0</v>
      </c>
      <c r="R548" s="253">
        <f t="shared" si="100"/>
        <v>0</v>
      </c>
      <c r="S548" s="253">
        <f t="shared" si="101"/>
        <v>0</v>
      </c>
      <c r="T548" s="253">
        <f t="shared" si="102"/>
        <v>0</v>
      </c>
      <c r="U548" s="253">
        <f t="shared" si="103"/>
        <v>0</v>
      </c>
      <c r="V548" s="253">
        <f t="shared" si="104"/>
        <v>0</v>
      </c>
      <c r="W548" s="253">
        <f t="shared" si="105"/>
        <v>0</v>
      </c>
    </row>
    <row r="549" spans="2:23" x14ac:dyDescent="0.35">
      <c r="B549" s="58" t="str">
        <f t="shared" si="106"/>
        <v>!!!</v>
      </c>
      <c r="C549" s="226"/>
      <c r="D549" s="246"/>
      <c r="E549" s="248"/>
      <c r="F549" s="261"/>
      <c r="G549" s="172"/>
      <c r="H549" s="246"/>
      <c r="I549" s="28"/>
      <c r="J549" s="17"/>
      <c r="K549" s="253" t="str">
        <f t="shared" si="107"/>
        <v>Leer</v>
      </c>
      <c r="L549" s="253" t="str">
        <f t="shared" si="97"/>
        <v>Leer</v>
      </c>
      <c r="M549" s="253" t="str">
        <f t="shared" si="108"/>
        <v>Leer</v>
      </c>
      <c r="N549" s="253" t="str">
        <f>VLOOKUP(C549,{"29 - Psychiatrie (Erwachsene)","BGI";"30 - Kinder- und Jugendpsychiatrie","BGII";"31 - Psychosomatik","BGI";0,"Leer"},2,0)</f>
        <v>Leer</v>
      </c>
      <c r="O549" s="253" t="str">
        <f>VLOOKUP(C549,{"29 - Psychiatrie (Erwachsene)","BGIb";"30 - Kinder- und Jugendpsychiatrie","BGIIb";"31 - Psychosomatik","BGIb";0,"Leer"},2,0)</f>
        <v>Leer</v>
      </c>
      <c r="P549" s="253" t="str">
        <f t="shared" si="98"/>
        <v>Leer</v>
      </c>
      <c r="Q549" s="253">
        <f t="shared" si="99"/>
        <v>0</v>
      </c>
      <c r="R549" s="253">
        <f t="shared" si="100"/>
        <v>0</v>
      </c>
      <c r="S549" s="253">
        <f t="shared" si="101"/>
        <v>0</v>
      </c>
      <c r="T549" s="253">
        <f t="shared" si="102"/>
        <v>0</v>
      </c>
      <c r="U549" s="253">
        <f t="shared" si="103"/>
        <v>0</v>
      </c>
      <c r="V549" s="253">
        <f t="shared" si="104"/>
        <v>0</v>
      </c>
      <c r="W549" s="253">
        <f t="shared" si="105"/>
        <v>0</v>
      </c>
    </row>
    <row r="550" spans="2:23" x14ac:dyDescent="0.35">
      <c r="B550" s="58" t="str">
        <f t="shared" si="106"/>
        <v>!!!</v>
      </c>
      <c r="C550" s="226"/>
      <c r="D550" s="246"/>
      <c r="E550" s="248"/>
      <c r="F550" s="261"/>
      <c r="G550" s="172"/>
      <c r="H550" s="246"/>
      <c r="I550" s="28"/>
      <c r="J550" s="17"/>
      <c r="K550" s="253" t="str">
        <f t="shared" si="107"/>
        <v>Leer</v>
      </c>
      <c r="L550" s="253" t="str">
        <f t="shared" si="97"/>
        <v>Leer</v>
      </c>
      <c r="M550" s="253" t="str">
        <f t="shared" si="108"/>
        <v>Leer</v>
      </c>
      <c r="N550" s="253" t="str">
        <f>VLOOKUP(C550,{"29 - Psychiatrie (Erwachsene)","BGI";"30 - Kinder- und Jugendpsychiatrie","BGII";"31 - Psychosomatik","BGI";0,"Leer"},2,0)</f>
        <v>Leer</v>
      </c>
      <c r="O550" s="253" t="str">
        <f>VLOOKUP(C550,{"29 - Psychiatrie (Erwachsene)","BGIb";"30 - Kinder- und Jugendpsychiatrie","BGIIb";"31 - Psychosomatik","BGIb";0,"Leer"},2,0)</f>
        <v>Leer</v>
      </c>
      <c r="P550" s="253" t="str">
        <f t="shared" si="98"/>
        <v>Leer</v>
      </c>
      <c r="Q550" s="253">
        <f t="shared" si="99"/>
        <v>0</v>
      </c>
      <c r="R550" s="253">
        <f t="shared" si="100"/>
        <v>0</v>
      </c>
      <c r="S550" s="253">
        <f t="shared" si="101"/>
        <v>0</v>
      </c>
      <c r="T550" s="253">
        <f t="shared" si="102"/>
        <v>0</v>
      </c>
      <c r="U550" s="253">
        <f t="shared" si="103"/>
        <v>0</v>
      </c>
      <c r="V550" s="253">
        <f t="shared" si="104"/>
        <v>0</v>
      </c>
      <c r="W550" s="253">
        <f t="shared" si="105"/>
        <v>0</v>
      </c>
    </row>
    <row r="551" spans="2:23" x14ac:dyDescent="0.35">
      <c r="B551" s="58" t="str">
        <f t="shared" si="106"/>
        <v>!!!</v>
      </c>
      <c r="C551" s="226"/>
      <c r="D551" s="246"/>
      <c r="E551" s="248"/>
      <c r="F551" s="261"/>
      <c r="G551" s="172"/>
      <c r="H551" s="246"/>
      <c r="I551" s="28"/>
      <c r="J551" s="17"/>
      <c r="K551" s="253" t="str">
        <f t="shared" si="107"/>
        <v>Leer</v>
      </c>
      <c r="L551" s="253" t="str">
        <f t="shared" si="97"/>
        <v>Leer</v>
      </c>
      <c r="M551" s="253" t="str">
        <f t="shared" si="108"/>
        <v>Leer</v>
      </c>
      <c r="N551" s="253" t="str">
        <f>VLOOKUP(C551,{"29 - Psychiatrie (Erwachsene)","BGI";"30 - Kinder- und Jugendpsychiatrie","BGII";"31 - Psychosomatik","BGI";0,"Leer"},2,0)</f>
        <v>Leer</v>
      </c>
      <c r="O551" s="253" t="str">
        <f>VLOOKUP(C551,{"29 - Psychiatrie (Erwachsene)","BGIb";"30 - Kinder- und Jugendpsychiatrie","BGIIb";"31 - Psychosomatik","BGIb";0,"Leer"},2,0)</f>
        <v>Leer</v>
      </c>
      <c r="P551" s="253" t="str">
        <f t="shared" si="98"/>
        <v>Leer</v>
      </c>
      <c r="Q551" s="253">
        <f t="shared" si="99"/>
        <v>0</v>
      </c>
      <c r="R551" s="253">
        <f t="shared" si="100"/>
        <v>0</v>
      </c>
      <c r="S551" s="253">
        <f t="shared" si="101"/>
        <v>0</v>
      </c>
      <c r="T551" s="253">
        <f t="shared" si="102"/>
        <v>0</v>
      </c>
      <c r="U551" s="253">
        <f t="shared" si="103"/>
        <v>0</v>
      </c>
      <c r="V551" s="253">
        <f t="shared" si="104"/>
        <v>0</v>
      </c>
      <c r="W551" s="253">
        <f t="shared" si="105"/>
        <v>0</v>
      </c>
    </row>
    <row r="552" spans="2:23" x14ac:dyDescent="0.35">
      <c r="B552" s="58" t="str">
        <f t="shared" si="106"/>
        <v>!!!</v>
      </c>
      <c r="C552" s="226"/>
      <c r="D552" s="246"/>
      <c r="E552" s="248"/>
      <c r="F552" s="261"/>
      <c r="G552" s="172"/>
      <c r="H552" s="246"/>
      <c r="I552" s="28"/>
      <c r="J552" s="17"/>
      <c r="K552" s="253" t="str">
        <f t="shared" si="107"/>
        <v>Leer</v>
      </c>
      <c r="L552" s="253" t="str">
        <f t="shared" si="97"/>
        <v>Leer</v>
      </c>
      <c r="M552" s="253" t="str">
        <f t="shared" si="108"/>
        <v>Leer</v>
      </c>
      <c r="N552" s="253" t="str">
        <f>VLOOKUP(C552,{"29 - Psychiatrie (Erwachsene)","BGI";"30 - Kinder- und Jugendpsychiatrie","BGII";"31 - Psychosomatik","BGI";0,"Leer"},2,0)</f>
        <v>Leer</v>
      </c>
      <c r="O552" s="253" t="str">
        <f>VLOOKUP(C552,{"29 - Psychiatrie (Erwachsene)","BGIb";"30 - Kinder- und Jugendpsychiatrie","BGIIb";"31 - Psychosomatik","BGIb";0,"Leer"},2,0)</f>
        <v>Leer</v>
      </c>
      <c r="P552" s="253" t="str">
        <f t="shared" si="98"/>
        <v>Leer</v>
      </c>
      <c r="Q552" s="253">
        <f t="shared" si="99"/>
        <v>0</v>
      </c>
      <c r="R552" s="253">
        <f t="shared" si="100"/>
        <v>0</v>
      </c>
      <c r="S552" s="253">
        <f t="shared" si="101"/>
        <v>0</v>
      </c>
      <c r="T552" s="253">
        <f t="shared" si="102"/>
        <v>0</v>
      </c>
      <c r="U552" s="253">
        <f t="shared" si="103"/>
        <v>0</v>
      </c>
      <c r="V552" s="253">
        <f t="shared" si="104"/>
        <v>0</v>
      </c>
      <c r="W552" s="253">
        <f t="shared" si="105"/>
        <v>0</v>
      </c>
    </row>
    <row r="553" spans="2:23" x14ac:dyDescent="0.35">
      <c r="B553" s="58" t="str">
        <f t="shared" si="106"/>
        <v>!!!</v>
      </c>
      <c r="C553" s="226"/>
      <c r="D553" s="246"/>
      <c r="E553" s="248"/>
      <c r="F553" s="261"/>
      <c r="G553" s="172"/>
      <c r="H553" s="246"/>
      <c r="I553" s="28"/>
      <c r="J553" s="17"/>
      <c r="K553" s="253" t="str">
        <f t="shared" si="107"/>
        <v>Leer</v>
      </c>
      <c r="L553" s="253" t="str">
        <f t="shared" si="97"/>
        <v>Leer</v>
      </c>
      <c r="M553" s="253" t="str">
        <f t="shared" si="108"/>
        <v>Leer</v>
      </c>
      <c r="N553" s="253" t="str">
        <f>VLOOKUP(C553,{"29 - Psychiatrie (Erwachsene)","BGI";"30 - Kinder- und Jugendpsychiatrie","BGII";"31 - Psychosomatik","BGI";0,"Leer"},2,0)</f>
        <v>Leer</v>
      </c>
      <c r="O553" s="253" t="str">
        <f>VLOOKUP(C553,{"29 - Psychiatrie (Erwachsene)","BGIb";"30 - Kinder- und Jugendpsychiatrie","BGIIb";"31 - Psychosomatik","BGIb";0,"Leer"},2,0)</f>
        <v>Leer</v>
      </c>
      <c r="P553" s="253" t="str">
        <f t="shared" si="98"/>
        <v>Leer</v>
      </c>
      <c r="Q553" s="253">
        <f t="shared" si="99"/>
        <v>0</v>
      </c>
      <c r="R553" s="253">
        <f t="shared" si="100"/>
        <v>0</v>
      </c>
      <c r="S553" s="253">
        <f t="shared" si="101"/>
        <v>0</v>
      </c>
      <c r="T553" s="253">
        <f t="shared" si="102"/>
        <v>0</v>
      </c>
      <c r="U553" s="253">
        <f t="shared" si="103"/>
        <v>0</v>
      </c>
      <c r="V553" s="253">
        <f t="shared" si="104"/>
        <v>0</v>
      </c>
      <c r="W553" s="253">
        <f t="shared" si="105"/>
        <v>0</v>
      </c>
    </row>
    <row r="554" spans="2:23" x14ac:dyDescent="0.35">
      <c r="B554" s="58" t="str">
        <f t="shared" si="106"/>
        <v>!!!</v>
      </c>
      <c r="C554" s="226"/>
      <c r="D554" s="246"/>
      <c r="E554" s="248"/>
      <c r="F554" s="261"/>
      <c r="G554" s="172"/>
      <c r="H554" s="246"/>
      <c r="I554" s="28"/>
      <c r="J554" s="17"/>
      <c r="K554" s="253" t="str">
        <f t="shared" si="107"/>
        <v>Leer</v>
      </c>
      <c r="L554" s="253" t="str">
        <f t="shared" si="97"/>
        <v>Leer</v>
      </c>
      <c r="M554" s="253" t="str">
        <f t="shared" si="108"/>
        <v>Leer</v>
      </c>
      <c r="N554" s="253" t="str">
        <f>VLOOKUP(C554,{"29 - Psychiatrie (Erwachsene)","BGI";"30 - Kinder- und Jugendpsychiatrie","BGII";"31 - Psychosomatik","BGI";0,"Leer"},2,0)</f>
        <v>Leer</v>
      </c>
      <c r="O554" s="253" t="str">
        <f>VLOOKUP(C554,{"29 - Psychiatrie (Erwachsene)","BGIb";"30 - Kinder- und Jugendpsychiatrie","BGIIb";"31 - Psychosomatik","BGIb";0,"Leer"},2,0)</f>
        <v>Leer</v>
      </c>
      <c r="P554" s="253" t="str">
        <f t="shared" si="98"/>
        <v>Leer</v>
      </c>
      <c r="Q554" s="253">
        <f t="shared" si="99"/>
        <v>0</v>
      </c>
      <c r="R554" s="253">
        <f t="shared" si="100"/>
        <v>0</v>
      </c>
      <c r="S554" s="253">
        <f t="shared" si="101"/>
        <v>0</v>
      </c>
      <c r="T554" s="253">
        <f t="shared" si="102"/>
        <v>0</v>
      </c>
      <c r="U554" s="253">
        <f t="shared" si="103"/>
        <v>0</v>
      </c>
      <c r="V554" s="253">
        <f t="shared" si="104"/>
        <v>0</v>
      </c>
      <c r="W554" s="253">
        <f t="shared" si="105"/>
        <v>0</v>
      </c>
    </row>
    <row r="555" spans="2:23" x14ac:dyDescent="0.35">
      <c r="B555" s="58" t="str">
        <f t="shared" si="106"/>
        <v>!!!</v>
      </c>
      <c r="C555" s="226"/>
      <c r="D555" s="246"/>
      <c r="E555" s="248"/>
      <c r="F555" s="261"/>
      <c r="G555" s="172"/>
      <c r="H555" s="246"/>
      <c r="I555" s="28"/>
      <c r="J555" s="17"/>
      <c r="K555" s="253" t="str">
        <f t="shared" si="107"/>
        <v>Leer</v>
      </c>
      <c r="L555" s="253" t="str">
        <f t="shared" si="97"/>
        <v>Leer</v>
      </c>
      <c r="M555" s="253" t="str">
        <f t="shared" si="108"/>
        <v>Leer</v>
      </c>
      <c r="N555" s="253" t="str">
        <f>VLOOKUP(C555,{"29 - Psychiatrie (Erwachsene)","BGI";"30 - Kinder- und Jugendpsychiatrie","BGII";"31 - Psychosomatik","BGI";0,"Leer"},2,0)</f>
        <v>Leer</v>
      </c>
      <c r="O555" s="253" t="str">
        <f>VLOOKUP(C555,{"29 - Psychiatrie (Erwachsene)","BGIb";"30 - Kinder- und Jugendpsychiatrie","BGIIb";"31 - Psychosomatik","BGIb";0,"Leer"},2,0)</f>
        <v>Leer</v>
      </c>
      <c r="P555" s="253" t="str">
        <f t="shared" si="98"/>
        <v>Leer</v>
      </c>
      <c r="Q555" s="253">
        <f t="shared" si="99"/>
        <v>0</v>
      </c>
      <c r="R555" s="253">
        <f t="shared" si="100"/>
        <v>0</v>
      </c>
      <c r="S555" s="253">
        <f t="shared" si="101"/>
        <v>0</v>
      </c>
      <c r="T555" s="253">
        <f t="shared" si="102"/>
        <v>0</v>
      </c>
      <c r="U555" s="253">
        <f t="shared" si="103"/>
        <v>0</v>
      </c>
      <c r="V555" s="253">
        <f t="shared" si="104"/>
        <v>0</v>
      </c>
      <c r="W555" s="253">
        <f t="shared" si="105"/>
        <v>0</v>
      </c>
    </row>
    <row r="556" spans="2:23" x14ac:dyDescent="0.35">
      <c r="B556" s="58" t="str">
        <f t="shared" si="106"/>
        <v>!!!</v>
      </c>
      <c r="C556" s="226"/>
      <c r="D556" s="246"/>
      <c r="E556" s="248"/>
      <c r="F556" s="261"/>
      <c r="G556" s="172"/>
      <c r="H556" s="246"/>
      <c r="I556" s="28"/>
      <c r="J556" s="17"/>
      <c r="K556" s="253" t="str">
        <f t="shared" si="107"/>
        <v>Leer</v>
      </c>
      <c r="L556" s="253" t="str">
        <f t="shared" si="97"/>
        <v>Leer</v>
      </c>
      <c r="M556" s="253" t="str">
        <f t="shared" si="108"/>
        <v>Leer</v>
      </c>
      <c r="N556" s="253" t="str">
        <f>VLOOKUP(C556,{"29 - Psychiatrie (Erwachsene)","BGI";"30 - Kinder- und Jugendpsychiatrie","BGII";"31 - Psychosomatik","BGI";0,"Leer"},2,0)</f>
        <v>Leer</v>
      </c>
      <c r="O556" s="253" t="str">
        <f>VLOOKUP(C556,{"29 - Psychiatrie (Erwachsene)","BGIb";"30 - Kinder- und Jugendpsychiatrie","BGIIb";"31 - Psychosomatik","BGIb";0,"Leer"},2,0)</f>
        <v>Leer</v>
      </c>
      <c r="P556" s="253" t="str">
        <f t="shared" si="98"/>
        <v>Leer</v>
      </c>
      <c r="Q556" s="253">
        <f t="shared" si="99"/>
        <v>0</v>
      </c>
      <c r="R556" s="253">
        <f t="shared" si="100"/>
        <v>0</v>
      </c>
      <c r="S556" s="253">
        <f t="shared" si="101"/>
        <v>0</v>
      </c>
      <c r="T556" s="253">
        <f t="shared" si="102"/>
        <v>0</v>
      </c>
      <c r="U556" s="253">
        <f t="shared" si="103"/>
        <v>0</v>
      </c>
      <c r="V556" s="253">
        <f t="shared" si="104"/>
        <v>0</v>
      </c>
      <c r="W556" s="253">
        <f t="shared" si="105"/>
        <v>0</v>
      </c>
    </row>
    <row r="557" spans="2:23" x14ac:dyDescent="0.35">
      <c r="B557" s="58" t="str">
        <f t="shared" si="106"/>
        <v>!!!</v>
      </c>
      <c r="C557" s="226"/>
      <c r="D557" s="246"/>
      <c r="E557" s="248"/>
      <c r="F557" s="261"/>
      <c r="G557" s="172"/>
      <c r="H557" s="246"/>
      <c r="I557" s="28"/>
      <c r="J557" s="17"/>
      <c r="K557" s="253" t="str">
        <f t="shared" si="107"/>
        <v>Leer</v>
      </c>
      <c r="L557" s="253" t="str">
        <f t="shared" si="97"/>
        <v>Leer</v>
      </c>
      <c r="M557" s="253" t="str">
        <f t="shared" si="108"/>
        <v>Leer</v>
      </c>
      <c r="N557" s="253" t="str">
        <f>VLOOKUP(C557,{"29 - Psychiatrie (Erwachsene)","BGI";"30 - Kinder- und Jugendpsychiatrie","BGII";"31 - Psychosomatik","BGI";0,"Leer"},2,0)</f>
        <v>Leer</v>
      </c>
      <c r="O557" s="253" t="str">
        <f>VLOOKUP(C557,{"29 - Psychiatrie (Erwachsene)","BGIb";"30 - Kinder- und Jugendpsychiatrie","BGIIb";"31 - Psychosomatik","BGIb";0,"Leer"},2,0)</f>
        <v>Leer</v>
      </c>
      <c r="P557" s="253" t="str">
        <f t="shared" si="98"/>
        <v>Leer</v>
      </c>
      <c r="Q557" s="253">
        <f t="shared" si="99"/>
        <v>0</v>
      </c>
      <c r="R557" s="253">
        <f t="shared" si="100"/>
        <v>0</v>
      </c>
      <c r="S557" s="253">
        <f t="shared" si="101"/>
        <v>0</v>
      </c>
      <c r="T557" s="253">
        <f t="shared" si="102"/>
        <v>0</v>
      </c>
      <c r="U557" s="253">
        <f t="shared" si="103"/>
        <v>0</v>
      </c>
      <c r="V557" s="253">
        <f t="shared" si="104"/>
        <v>0</v>
      </c>
      <c r="W557" s="253">
        <f t="shared" si="105"/>
        <v>0</v>
      </c>
    </row>
    <row r="558" spans="2:23" x14ac:dyDescent="0.35">
      <c r="B558" s="58" t="str">
        <f t="shared" si="106"/>
        <v>!!!</v>
      </c>
      <c r="C558" s="226"/>
      <c r="D558" s="246"/>
      <c r="E558" s="248"/>
      <c r="F558" s="261"/>
      <c r="G558" s="172"/>
      <c r="H558" s="246"/>
      <c r="I558" s="28"/>
      <c r="J558" s="17"/>
      <c r="K558" s="253" t="str">
        <f t="shared" si="107"/>
        <v>Leer</v>
      </c>
      <c r="L558" s="253" t="str">
        <f t="shared" si="97"/>
        <v>Leer</v>
      </c>
      <c r="M558" s="253" t="str">
        <f t="shared" si="108"/>
        <v>Leer</v>
      </c>
      <c r="N558" s="253" t="str">
        <f>VLOOKUP(C558,{"29 - Psychiatrie (Erwachsene)","BGI";"30 - Kinder- und Jugendpsychiatrie","BGII";"31 - Psychosomatik","BGI";0,"Leer"},2,0)</f>
        <v>Leer</v>
      </c>
      <c r="O558" s="253" t="str">
        <f>VLOOKUP(C558,{"29 - Psychiatrie (Erwachsene)","BGIb";"30 - Kinder- und Jugendpsychiatrie","BGIIb";"31 - Psychosomatik","BGIb";0,"Leer"},2,0)</f>
        <v>Leer</v>
      </c>
      <c r="P558" s="253" t="str">
        <f t="shared" si="98"/>
        <v>Leer</v>
      </c>
      <c r="Q558" s="253">
        <f t="shared" si="99"/>
        <v>0</v>
      </c>
      <c r="R558" s="253">
        <f t="shared" si="100"/>
        <v>0</v>
      </c>
      <c r="S558" s="253">
        <f t="shared" si="101"/>
        <v>0</v>
      </c>
      <c r="T558" s="253">
        <f t="shared" si="102"/>
        <v>0</v>
      </c>
      <c r="U558" s="253">
        <f t="shared" si="103"/>
        <v>0</v>
      </c>
      <c r="V558" s="253">
        <f t="shared" si="104"/>
        <v>0</v>
      </c>
      <c r="W558" s="253">
        <f t="shared" si="105"/>
        <v>0</v>
      </c>
    </row>
    <row r="559" spans="2:23" x14ac:dyDescent="0.35">
      <c r="B559" s="58" t="str">
        <f t="shared" si="106"/>
        <v>!!!</v>
      </c>
      <c r="C559" s="226"/>
      <c r="D559" s="246"/>
      <c r="E559" s="248"/>
      <c r="F559" s="261"/>
      <c r="G559" s="172"/>
      <c r="H559" s="246"/>
      <c r="I559" s="28"/>
      <c r="J559" s="17"/>
      <c r="K559" s="253" t="str">
        <f t="shared" si="107"/>
        <v>Leer</v>
      </c>
      <c r="L559" s="253" t="str">
        <f t="shared" si="97"/>
        <v>Leer</v>
      </c>
      <c r="M559" s="253" t="str">
        <f t="shared" si="108"/>
        <v>Leer</v>
      </c>
      <c r="N559" s="253" t="str">
        <f>VLOOKUP(C559,{"29 - Psychiatrie (Erwachsene)","BGI";"30 - Kinder- und Jugendpsychiatrie","BGII";"31 - Psychosomatik","BGI";0,"Leer"},2,0)</f>
        <v>Leer</v>
      </c>
      <c r="O559" s="253" t="str">
        <f>VLOOKUP(C559,{"29 - Psychiatrie (Erwachsene)","BGIb";"30 - Kinder- und Jugendpsychiatrie","BGIIb";"31 - Psychosomatik","BGIb";0,"Leer"},2,0)</f>
        <v>Leer</v>
      </c>
      <c r="P559" s="253" t="str">
        <f t="shared" si="98"/>
        <v>Leer</v>
      </c>
      <c r="Q559" s="253">
        <f t="shared" si="99"/>
        <v>0</v>
      </c>
      <c r="R559" s="253">
        <f t="shared" si="100"/>
        <v>0</v>
      </c>
      <c r="S559" s="253">
        <f t="shared" si="101"/>
        <v>0</v>
      </c>
      <c r="T559" s="253">
        <f t="shared" si="102"/>
        <v>0</v>
      </c>
      <c r="U559" s="253">
        <f t="shared" si="103"/>
        <v>0</v>
      </c>
      <c r="V559" s="253">
        <f t="shared" si="104"/>
        <v>0</v>
      </c>
      <c r="W559" s="253">
        <f t="shared" si="105"/>
        <v>0</v>
      </c>
    </row>
    <row r="560" spans="2:23" x14ac:dyDescent="0.35">
      <c r="B560" s="58" t="str">
        <f t="shared" si="106"/>
        <v>!!!</v>
      </c>
      <c r="C560" s="226"/>
      <c r="D560" s="246"/>
      <c r="E560" s="248"/>
      <c r="F560" s="261"/>
      <c r="G560" s="172"/>
      <c r="H560" s="246"/>
      <c r="I560" s="28"/>
      <c r="J560" s="17"/>
      <c r="K560" s="253" t="str">
        <f t="shared" si="107"/>
        <v>Leer</v>
      </c>
      <c r="L560" s="253" t="str">
        <f t="shared" si="97"/>
        <v>Leer</v>
      </c>
      <c r="M560" s="253" t="str">
        <f t="shared" si="108"/>
        <v>Leer</v>
      </c>
      <c r="N560" s="253" t="str">
        <f>VLOOKUP(C560,{"29 - Psychiatrie (Erwachsene)","BGI";"30 - Kinder- und Jugendpsychiatrie","BGII";"31 - Psychosomatik","BGI";0,"Leer"},2,0)</f>
        <v>Leer</v>
      </c>
      <c r="O560" s="253" t="str">
        <f>VLOOKUP(C560,{"29 - Psychiatrie (Erwachsene)","BGIb";"30 - Kinder- und Jugendpsychiatrie","BGIIb";"31 - Psychosomatik","BGIb";0,"Leer"},2,0)</f>
        <v>Leer</v>
      </c>
      <c r="P560" s="253" t="str">
        <f t="shared" si="98"/>
        <v>Leer</v>
      </c>
      <c r="Q560" s="253">
        <f t="shared" si="99"/>
        <v>0</v>
      </c>
      <c r="R560" s="253">
        <f t="shared" si="100"/>
        <v>0</v>
      </c>
      <c r="S560" s="253">
        <f t="shared" si="101"/>
        <v>0</v>
      </c>
      <c r="T560" s="253">
        <f t="shared" si="102"/>
        <v>0</v>
      </c>
      <c r="U560" s="253">
        <f t="shared" si="103"/>
        <v>0</v>
      </c>
      <c r="V560" s="253">
        <f t="shared" si="104"/>
        <v>0</v>
      </c>
      <c r="W560" s="253">
        <f t="shared" si="105"/>
        <v>0</v>
      </c>
    </row>
    <row r="561" spans="2:23" x14ac:dyDescent="0.35">
      <c r="B561" s="58" t="str">
        <f t="shared" si="106"/>
        <v>!!!</v>
      </c>
      <c r="C561" s="226"/>
      <c r="D561" s="246"/>
      <c r="E561" s="248"/>
      <c r="F561" s="261"/>
      <c r="G561" s="172"/>
      <c r="H561" s="246"/>
      <c r="I561" s="28"/>
      <c r="J561" s="17"/>
      <c r="K561" s="253" t="str">
        <f t="shared" si="107"/>
        <v>Leer</v>
      </c>
      <c r="L561" s="253" t="str">
        <f t="shared" si="97"/>
        <v>Leer</v>
      </c>
      <c r="M561" s="253" t="str">
        <f t="shared" si="108"/>
        <v>Leer</v>
      </c>
      <c r="N561" s="253" t="str">
        <f>VLOOKUP(C561,{"29 - Psychiatrie (Erwachsene)","BGI";"30 - Kinder- und Jugendpsychiatrie","BGII";"31 - Psychosomatik","BGI";0,"Leer"},2,0)</f>
        <v>Leer</v>
      </c>
      <c r="O561" s="253" t="str">
        <f>VLOOKUP(C561,{"29 - Psychiatrie (Erwachsene)","BGIb";"30 - Kinder- und Jugendpsychiatrie","BGIIb";"31 - Psychosomatik","BGIb";0,"Leer"},2,0)</f>
        <v>Leer</v>
      </c>
      <c r="P561" s="253" t="str">
        <f t="shared" si="98"/>
        <v>Leer</v>
      </c>
      <c r="Q561" s="253">
        <f t="shared" si="99"/>
        <v>0</v>
      </c>
      <c r="R561" s="253">
        <f t="shared" si="100"/>
        <v>0</v>
      </c>
      <c r="S561" s="253">
        <f t="shared" si="101"/>
        <v>0</v>
      </c>
      <c r="T561" s="253">
        <f t="shared" si="102"/>
        <v>0</v>
      </c>
      <c r="U561" s="253">
        <f t="shared" si="103"/>
        <v>0</v>
      </c>
      <c r="V561" s="253">
        <f t="shared" si="104"/>
        <v>0</v>
      </c>
      <c r="W561" s="253">
        <f t="shared" si="105"/>
        <v>0</v>
      </c>
    </row>
    <row r="562" spans="2:23" x14ac:dyDescent="0.35">
      <c r="B562" s="58" t="str">
        <f t="shared" si="106"/>
        <v>!!!</v>
      </c>
      <c r="C562" s="226"/>
      <c r="D562" s="246"/>
      <c r="E562" s="248"/>
      <c r="F562" s="261"/>
      <c r="G562" s="172"/>
      <c r="H562" s="246"/>
      <c r="I562" s="28"/>
      <c r="J562" s="17"/>
      <c r="K562" s="253" t="str">
        <f t="shared" si="107"/>
        <v>Leer</v>
      </c>
      <c r="L562" s="253" t="str">
        <f t="shared" si="97"/>
        <v>Leer</v>
      </c>
      <c r="M562" s="253" t="str">
        <f t="shared" si="108"/>
        <v>Leer</v>
      </c>
      <c r="N562" s="253" t="str">
        <f>VLOOKUP(C562,{"29 - Psychiatrie (Erwachsene)","BGI";"30 - Kinder- und Jugendpsychiatrie","BGII";"31 - Psychosomatik","BGI";0,"Leer"},2,0)</f>
        <v>Leer</v>
      </c>
      <c r="O562" s="253" t="str">
        <f>VLOOKUP(C562,{"29 - Psychiatrie (Erwachsene)","BGIb";"30 - Kinder- und Jugendpsychiatrie","BGIIb";"31 - Psychosomatik","BGIb";0,"Leer"},2,0)</f>
        <v>Leer</v>
      </c>
      <c r="P562" s="253" t="str">
        <f t="shared" si="98"/>
        <v>Leer</v>
      </c>
      <c r="Q562" s="253">
        <f t="shared" si="99"/>
        <v>0</v>
      </c>
      <c r="R562" s="253">
        <f t="shared" si="100"/>
        <v>0</v>
      </c>
      <c r="S562" s="253">
        <f t="shared" si="101"/>
        <v>0</v>
      </c>
      <c r="T562" s="253">
        <f t="shared" si="102"/>
        <v>0</v>
      </c>
      <c r="U562" s="253">
        <f t="shared" si="103"/>
        <v>0</v>
      </c>
      <c r="V562" s="253">
        <f t="shared" si="104"/>
        <v>0</v>
      </c>
      <c r="W562" s="253">
        <f t="shared" si="105"/>
        <v>0</v>
      </c>
    </row>
    <row r="563" spans="2:23" x14ac:dyDescent="0.35">
      <c r="B563" s="58" t="str">
        <f t="shared" si="106"/>
        <v>!!!</v>
      </c>
      <c r="C563" s="226"/>
      <c r="D563" s="246"/>
      <c r="E563" s="248"/>
      <c r="F563" s="261"/>
      <c r="G563" s="172"/>
      <c r="H563" s="246"/>
      <c r="I563" s="28"/>
      <c r="J563" s="17"/>
      <c r="K563" s="253" t="str">
        <f t="shared" si="107"/>
        <v>Leer</v>
      </c>
      <c r="L563" s="253" t="str">
        <f t="shared" si="97"/>
        <v>Leer</v>
      </c>
      <c r="M563" s="253" t="str">
        <f t="shared" si="108"/>
        <v>Leer</v>
      </c>
      <c r="N563" s="253" t="str">
        <f>VLOOKUP(C563,{"29 - Psychiatrie (Erwachsene)","BGI";"30 - Kinder- und Jugendpsychiatrie","BGII";"31 - Psychosomatik","BGI";0,"Leer"},2,0)</f>
        <v>Leer</v>
      </c>
      <c r="O563" s="253" t="str">
        <f>VLOOKUP(C563,{"29 - Psychiatrie (Erwachsene)","BGIb";"30 - Kinder- und Jugendpsychiatrie","BGIIb";"31 - Psychosomatik","BGIb";0,"Leer"},2,0)</f>
        <v>Leer</v>
      </c>
      <c r="P563" s="253" t="str">
        <f t="shared" si="98"/>
        <v>Leer</v>
      </c>
      <c r="Q563" s="253">
        <f t="shared" si="99"/>
        <v>0</v>
      </c>
      <c r="R563" s="253">
        <f t="shared" si="100"/>
        <v>0</v>
      </c>
      <c r="S563" s="253">
        <f t="shared" si="101"/>
        <v>0</v>
      </c>
      <c r="T563" s="253">
        <f t="shared" si="102"/>
        <v>0</v>
      </c>
      <c r="U563" s="253">
        <f t="shared" si="103"/>
        <v>0</v>
      </c>
      <c r="V563" s="253">
        <f t="shared" si="104"/>
        <v>0</v>
      </c>
      <c r="W563" s="253">
        <f t="shared" si="105"/>
        <v>0</v>
      </c>
    </row>
    <row r="564" spans="2:23" x14ac:dyDescent="0.35">
      <c r="B564" s="58" t="str">
        <f t="shared" si="106"/>
        <v>!!!</v>
      </c>
      <c r="C564" s="226"/>
      <c r="D564" s="246"/>
      <c r="E564" s="248"/>
      <c r="F564" s="261"/>
      <c r="G564" s="172"/>
      <c r="H564" s="246"/>
      <c r="I564" s="28"/>
      <c r="J564" s="17"/>
      <c r="K564" s="253" t="str">
        <f t="shared" si="107"/>
        <v>Leer</v>
      </c>
      <c r="L564" s="253" t="str">
        <f t="shared" si="97"/>
        <v>Leer</v>
      </c>
      <c r="M564" s="253" t="str">
        <f t="shared" si="108"/>
        <v>Leer</v>
      </c>
      <c r="N564" s="253" t="str">
        <f>VLOOKUP(C564,{"29 - Psychiatrie (Erwachsene)","BGI";"30 - Kinder- und Jugendpsychiatrie","BGII";"31 - Psychosomatik","BGI";0,"Leer"},2,0)</f>
        <v>Leer</v>
      </c>
      <c r="O564" s="253" t="str">
        <f>VLOOKUP(C564,{"29 - Psychiatrie (Erwachsene)","BGIb";"30 - Kinder- und Jugendpsychiatrie","BGIIb";"31 - Psychosomatik","BGIb";0,"Leer"},2,0)</f>
        <v>Leer</v>
      </c>
      <c r="P564" s="253" t="str">
        <f t="shared" si="98"/>
        <v>Leer</v>
      </c>
      <c r="Q564" s="253">
        <f t="shared" si="99"/>
        <v>0</v>
      </c>
      <c r="R564" s="253">
        <f t="shared" si="100"/>
        <v>0</v>
      </c>
      <c r="S564" s="253">
        <f t="shared" si="101"/>
        <v>0</v>
      </c>
      <c r="T564" s="253">
        <f t="shared" si="102"/>
        <v>0</v>
      </c>
      <c r="U564" s="253">
        <f t="shared" si="103"/>
        <v>0</v>
      </c>
      <c r="V564" s="253">
        <f t="shared" si="104"/>
        <v>0</v>
      </c>
      <c r="W564" s="253">
        <f t="shared" si="105"/>
        <v>0</v>
      </c>
    </row>
    <row r="565" spans="2:23" x14ac:dyDescent="0.35">
      <c r="B565" s="58" t="str">
        <f t="shared" si="106"/>
        <v>!!!</v>
      </c>
      <c r="C565" s="226"/>
      <c r="D565" s="246"/>
      <c r="E565" s="248"/>
      <c r="F565" s="261"/>
      <c r="G565" s="172"/>
      <c r="H565" s="246"/>
      <c r="I565" s="28"/>
      <c r="J565" s="17"/>
      <c r="K565" s="253" t="str">
        <f t="shared" si="107"/>
        <v>Leer</v>
      </c>
      <c r="L565" s="253" t="str">
        <f t="shared" si="97"/>
        <v>Leer</v>
      </c>
      <c r="M565" s="253" t="str">
        <f t="shared" si="108"/>
        <v>Leer</v>
      </c>
      <c r="N565" s="253" t="str">
        <f>VLOOKUP(C565,{"29 - Psychiatrie (Erwachsene)","BGI";"30 - Kinder- und Jugendpsychiatrie","BGII";"31 - Psychosomatik","BGI";0,"Leer"},2,0)</f>
        <v>Leer</v>
      </c>
      <c r="O565" s="253" t="str">
        <f>VLOOKUP(C565,{"29 - Psychiatrie (Erwachsene)","BGIb";"30 - Kinder- und Jugendpsychiatrie","BGIIb";"31 - Psychosomatik","BGIb";0,"Leer"},2,0)</f>
        <v>Leer</v>
      </c>
      <c r="P565" s="253" t="str">
        <f t="shared" si="98"/>
        <v>Leer</v>
      </c>
      <c r="Q565" s="253">
        <f t="shared" si="99"/>
        <v>0</v>
      </c>
      <c r="R565" s="253">
        <f t="shared" si="100"/>
        <v>0</v>
      </c>
      <c r="S565" s="253">
        <f t="shared" si="101"/>
        <v>0</v>
      </c>
      <c r="T565" s="253">
        <f t="shared" si="102"/>
        <v>0</v>
      </c>
      <c r="U565" s="253">
        <f t="shared" si="103"/>
        <v>0</v>
      </c>
      <c r="V565" s="253">
        <f t="shared" si="104"/>
        <v>0</v>
      </c>
      <c r="W565" s="253">
        <f t="shared" si="105"/>
        <v>0</v>
      </c>
    </row>
    <row r="566" spans="2:23" x14ac:dyDescent="0.35">
      <c r="B566" s="58" t="str">
        <f t="shared" si="106"/>
        <v>!!!</v>
      </c>
      <c r="C566" s="226"/>
      <c r="D566" s="246"/>
      <c r="E566" s="248"/>
      <c r="F566" s="261"/>
      <c r="G566" s="172"/>
      <c r="H566" s="246"/>
      <c r="I566" s="28"/>
      <c r="J566" s="17"/>
      <c r="K566" s="253" t="str">
        <f t="shared" si="107"/>
        <v>Leer</v>
      </c>
      <c r="L566" s="253" t="str">
        <f t="shared" si="97"/>
        <v>Leer</v>
      </c>
      <c r="M566" s="253" t="str">
        <f t="shared" si="108"/>
        <v>Leer</v>
      </c>
      <c r="N566" s="253" t="str">
        <f>VLOOKUP(C566,{"29 - Psychiatrie (Erwachsene)","BGI";"30 - Kinder- und Jugendpsychiatrie","BGII";"31 - Psychosomatik","BGI";0,"Leer"},2,0)</f>
        <v>Leer</v>
      </c>
      <c r="O566" s="253" t="str">
        <f>VLOOKUP(C566,{"29 - Psychiatrie (Erwachsene)","BGIb";"30 - Kinder- und Jugendpsychiatrie","BGIIb";"31 - Psychosomatik","BGIb";0,"Leer"},2,0)</f>
        <v>Leer</v>
      </c>
      <c r="P566" s="253" t="str">
        <f t="shared" si="98"/>
        <v>Leer</v>
      </c>
      <c r="Q566" s="253">
        <f t="shared" si="99"/>
        <v>0</v>
      </c>
      <c r="R566" s="253">
        <f t="shared" si="100"/>
        <v>0</v>
      </c>
      <c r="S566" s="253">
        <f t="shared" si="101"/>
        <v>0</v>
      </c>
      <c r="T566" s="253">
        <f t="shared" si="102"/>
        <v>0</v>
      </c>
      <c r="U566" s="253">
        <f t="shared" si="103"/>
        <v>0</v>
      </c>
      <c r="V566" s="253">
        <f t="shared" si="104"/>
        <v>0</v>
      </c>
      <c r="W566" s="253">
        <f t="shared" si="105"/>
        <v>0</v>
      </c>
    </row>
    <row r="567" spans="2:23" x14ac:dyDescent="0.35">
      <c r="B567" s="58" t="str">
        <f t="shared" si="106"/>
        <v>!!!</v>
      </c>
      <c r="C567" s="226"/>
      <c r="D567" s="246"/>
      <c r="E567" s="248"/>
      <c r="F567" s="261"/>
      <c r="G567" s="172"/>
      <c r="H567" s="246"/>
      <c r="I567" s="28"/>
      <c r="J567" s="17"/>
      <c r="K567" s="253" t="str">
        <f t="shared" si="107"/>
        <v>Leer</v>
      </c>
      <c r="L567" s="253" t="str">
        <f t="shared" si="97"/>
        <v>Leer</v>
      </c>
      <c r="M567" s="253" t="str">
        <f t="shared" si="108"/>
        <v>Leer</v>
      </c>
      <c r="N567" s="253" t="str">
        <f>VLOOKUP(C567,{"29 - Psychiatrie (Erwachsene)","BGI";"30 - Kinder- und Jugendpsychiatrie","BGII";"31 - Psychosomatik","BGI";0,"Leer"},2,0)</f>
        <v>Leer</v>
      </c>
      <c r="O567" s="253" t="str">
        <f>VLOOKUP(C567,{"29 - Psychiatrie (Erwachsene)","BGIb";"30 - Kinder- und Jugendpsychiatrie","BGIIb";"31 - Psychosomatik","BGIb";0,"Leer"},2,0)</f>
        <v>Leer</v>
      </c>
      <c r="P567" s="253" t="str">
        <f t="shared" si="98"/>
        <v>Leer</v>
      </c>
      <c r="Q567" s="253">
        <f t="shared" si="99"/>
        <v>0</v>
      </c>
      <c r="R567" s="253">
        <f t="shared" si="100"/>
        <v>0</v>
      </c>
      <c r="S567" s="253">
        <f t="shared" si="101"/>
        <v>0</v>
      </c>
      <c r="T567" s="253">
        <f t="shared" si="102"/>
        <v>0</v>
      </c>
      <c r="U567" s="253">
        <f t="shared" si="103"/>
        <v>0</v>
      </c>
      <c r="V567" s="253">
        <f t="shared" si="104"/>
        <v>0</v>
      </c>
      <c r="W567" s="253">
        <f t="shared" si="105"/>
        <v>0</v>
      </c>
    </row>
    <row r="568" spans="2:23" x14ac:dyDescent="0.35">
      <c r="B568" s="58" t="str">
        <f t="shared" si="106"/>
        <v>!!!</v>
      </c>
      <c r="C568" s="226"/>
      <c r="D568" s="246"/>
      <c r="E568" s="248"/>
      <c r="F568" s="261"/>
      <c r="G568" s="172"/>
      <c r="H568" s="246"/>
      <c r="I568" s="28"/>
      <c r="J568" s="17"/>
      <c r="K568" s="253" t="str">
        <f t="shared" si="107"/>
        <v>Leer</v>
      </c>
      <c r="L568" s="253" t="str">
        <f t="shared" si="97"/>
        <v>Leer</v>
      </c>
      <c r="M568" s="253" t="str">
        <f t="shared" si="108"/>
        <v>Leer</v>
      </c>
      <c r="N568" s="253" t="str">
        <f>VLOOKUP(C568,{"29 - Psychiatrie (Erwachsene)","BGI";"30 - Kinder- und Jugendpsychiatrie","BGII";"31 - Psychosomatik","BGI";0,"Leer"},2,0)</f>
        <v>Leer</v>
      </c>
      <c r="O568" s="253" t="str">
        <f>VLOOKUP(C568,{"29 - Psychiatrie (Erwachsene)","BGIb";"30 - Kinder- und Jugendpsychiatrie","BGIIb";"31 - Psychosomatik","BGIb";0,"Leer"},2,0)</f>
        <v>Leer</v>
      </c>
      <c r="P568" s="253" t="str">
        <f t="shared" si="98"/>
        <v>Leer</v>
      </c>
      <c r="Q568" s="253">
        <f t="shared" si="99"/>
        <v>0</v>
      </c>
      <c r="R568" s="253">
        <f t="shared" si="100"/>
        <v>0</v>
      </c>
      <c r="S568" s="253">
        <f t="shared" si="101"/>
        <v>0</v>
      </c>
      <c r="T568" s="253">
        <f t="shared" si="102"/>
        <v>0</v>
      </c>
      <c r="U568" s="253">
        <f t="shared" si="103"/>
        <v>0</v>
      </c>
      <c r="V568" s="253">
        <f t="shared" si="104"/>
        <v>0</v>
      </c>
      <c r="W568" s="253">
        <f t="shared" si="105"/>
        <v>0</v>
      </c>
    </row>
    <row r="569" spans="2:23" x14ac:dyDescent="0.35">
      <c r="B569" s="58" t="str">
        <f t="shared" si="106"/>
        <v>!!!</v>
      </c>
      <c r="C569" s="226"/>
      <c r="D569" s="246"/>
      <c r="E569" s="248"/>
      <c r="F569" s="261"/>
      <c r="G569" s="172"/>
      <c r="H569" s="246"/>
      <c r="I569" s="28"/>
      <c r="J569" s="17"/>
      <c r="K569" s="253" t="str">
        <f t="shared" si="107"/>
        <v>Leer</v>
      </c>
      <c r="L569" s="253" t="str">
        <f t="shared" si="97"/>
        <v>Leer</v>
      </c>
      <c r="M569" s="253" t="str">
        <f t="shared" si="108"/>
        <v>Leer</v>
      </c>
      <c r="N569" s="253" t="str">
        <f>VLOOKUP(C569,{"29 - Psychiatrie (Erwachsene)","BGI";"30 - Kinder- und Jugendpsychiatrie","BGII";"31 - Psychosomatik","BGI";0,"Leer"},2,0)</f>
        <v>Leer</v>
      </c>
      <c r="O569" s="253" t="str">
        <f>VLOOKUP(C569,{"29 - Psychiatrie (Erwachsene)","BGIb";"30 - Kinder- und Jugendpsychiatrie","BGIIb";"31 - Psychosomatik","BGIb";0,"Leer"},2,0)</f>
        <v>Leer</v>
      </c>
      <c r="P569" s="253" t="str">
        <f t="shared" si="98"/>
        <v>Leer</v>
      </c>
      <c r="Q569" s="253">
        <f t="shared" si="99"/>
        <v>0</v>
      </c>
      <c r="R569" s="253">
        <f t="shared" si="100"/>
        <v>0</v>
      </c>
      <c r="S569" s="253">
        <f t="shared" si="101"/>
        <v>0</v>
      </c>
      <c r="T569" s="253">
        <f t="shared" si="102"/>
        <v>0</v>
      </c>
      <c r="U569" s="253">
        <f t="shared" si="103"/>
        <v>0</v>
      </c>
      <c r="V569" s="253">
        <f t="shared" si="104"/>
        <v>0</v>
      </c>
      <c r="W569" s="253">
        <f t="shared" si="105"/>
        <v>0</v>
      </c>
    </row>
    <row r="570" spans="2:23" x14ac:dyDescent="0.35">
      <c r="B570" s="58" t="str">
        <f t="shared" si="106"/>
        <v>!!!</v>
      </c>
      <c r="C570" s="226"/>
      <c r="D570" s="246"/>
      <c r="E570" s="248"/>
      <c r="F570" s="261"/>
      <c r="G570" s="172"/>
      <c r="H570" s="246"/>
      <c r="I570" s="28"/>
      <c r="J570" s="17"/>
      <c r="K570" s="253" t="str">
        <f t="shared" si="107"/>
        <v>Leer</v>
      </c>
      <c r="L570" s="253" t="str">
        <f t="shared" si="97"/>
        <v>Leer</v>
      </c>
      <c r="M570" s="253" t="str">
        <f t="shared" si="108"/>
        <v>Leer</v>
      </c>
      <c r="N570" s="253" t="str">
        <f>VLOOKUP(C570,{"29 - Psychiatrie (Erwachsene)","BGI";"30 - Kinder- und Jugendpsychiatrie","BGII";"31 - Psychosomatik","BGI";0,"Leer"},2,0)</f>
        <v>Leer</v>
      </c>
      <c r="O570" s="253" t="str">
        <f>VLOOKUP(C570,{"29 - Psychiatrie (Erwachsene)","BGIb";"30 - Kinder- und Jugendpsychiatrie","BGIIb";"31 - Psychosomatik","BGIb";0,"Leer"},2,0)</f>
        <v>Leer</v>
      </c>
      <c r="P570" s="253" t="str">
        <f t="shared" si="98"/>
        <v>Leer</v>
      </c>
      <c r="Q570" s="253">
        <f t="shared" si="99"/>
        <v>0</v>
      </c>
      <c r="R570" s="253">
        <f t="shared" si="100"/>
        <v>0</v>
      </c>
      <c r="S570" s="253">
        <f t="shared" si="101"/>
        <v>0</v>
      </c>
      <c r="T570" s="253">
        <f t="shared" si="102"/>
        <v>0</v>
      </c>
      <c r="U570" s="253">
        <f t="shared" si="103"/>
        <v>0</v>
      </c>
      <c r="V570" s="253">
        <f t="shared" si="104"/>
        <v>0</v>
      </c>
      <c r="W570" s="253">
        <f t="shared" si="105"/>
        <v>0</v>
      </c>
    </row>
    <row r="571" spans="2:23" x14ac:dyDescent="0.35">
      <c r="B571" s="58" t="str">
        <f t="shared" si="106"/>
        <v>!!!</v>
      </c>
      <c r="C571" s="226"/>
      <c r="D571" s="246"/>
      <c r="E571" s="248"/>
      <c r="F571" s="261"/>
      <c r="G571" s="172"/>
      <c r="H571" s="246"/>
      <c r="I571" s="28"/>
      <c r="J571" s="17"/>
      <c r="K571" s="253" t="str">
        <f t="shared" si="107"/>
        <v>Leer</v>
      </c>
      <c r="L571" s="253" t="str">
        <f t="shared" si="97"/>
        <v>Leer</v>
      </c>
      <c r="M571" s="253" t="str">
        <f t="shared" si="108"/>
        <v>Leer</v>
      </c>
      <c r="N571" s="253" t="str">
        <f>VLOOKUP(C571,{"29 - Psychiatrie (Erwachsene)","BGI";"30 - Kinder- und Jugendpsychiatrie","BGII";"31 - Psychosomatik","BGI";0,"Leer"},2,0)</f>
        <v>Leer</v>
      </c>
      <c r="O571" s="253" t="str">
        <f>VLOOKUP(C571,{"29 - Psychiatrie (Erwachsene)","BGIb";"30 - Kinder- und Jugendpsychiatrie","BGIIb";"31 - Psychosomatik","BGIb";0,"Leer"},2,0)</f>
        <v>Leer</v>
      </c>
      <c r="P571" s="253" t="str">
        <f t="shared" si="98"/>
        <v>Leer</v>
      </c>
      <c r="Q571" s="253">
        <f t="shared" si="99"/>
        <v>0</v>
      </c>
      <c r="R571" s="253">
        <f t="shared" si="100"/>
        <v>0</v>
      </c>
      <c r="S571" s="253">
        <f t="shared" si="101"/>
        <v>0</v>
      </c>
      <c r="T571" s="253">
        <f t="shared" si="102"/>
        <v>0</v>
      </c>
      <c r="U571" s="253">
        <f t="shared" si="103"/>
        <v>0</v>
      </c>
      <c r="V571" s="253">
        <f t="shared" si="104"/>
        <v>0</v>
      </c>
      <c r="W571" s="253">
        <f t="shared" si="105"/>
        <v>0</v>
      </c>
    </row>
    <row r="572" spans="2:23" x14ac:dyDescent="0.35">
      <c r="B572" s="58" t="str">
        <f t="shared" si="106"/>
        <v>!!!</v>
      </c>
      <c r="C572" s="226"/>
      <c r="D572" s="246"/>
      <c r="E572" s="248"/>
      <c r="F572" s="261"/>
      <c r="G572" s="172"/>
      <c r="H572" s="246"/>
      <c r="I572" s="28"/>
      <c r="J572" s="17"/>
      <c r="K572" s="253" t="str">
        <f t="shared" si="107"/>
        <v>Leer</v>
      </c>
      <c r="L572" s="253" t="str">
        <f t="shared" si="97"/>
        <v>Leer</v>
      </c>
      <c r="M572" s="253" t="str">
        <f t="shared" si="108"/>
        <v>Leer</v>
      </c>
      <c r="N572" s="253" t="str">
        <f>VLOOKUP(C572,{"29 - Psychiatrie (Erwachsene)","BGI";"30 - Kinder- und Jugendpsychiatrie","BGII";"31 - Psychosomatik","BGI";0,"Leer"},2,0)</f>
        <v>Leer</v>
      </c>
      <c r="O572" s="253" t="str">
        <f>VLOOKUP(C572,{"29 - Psychiatrie (Erwachsene)","BGIb";"30 - Kinder- und Jugendpsychiatrie","BGIIb";"31 - Psychosomatik","BGIb";0,"Leer"},2,0)</f>
        <v>Leer</v>
      </c>
      <c r="P572" s="253" t="str">
        <f t="shared" si="98"/>
        <v>Leer</v>
      </c>
      <c r="Q572" s="253">
        <f t="shared" si="99"/>
        <v>0</v>
      </c>
      <c r="R572" s="253">
        <f t="shared" si="100"/>
        <v>0</v>
      </c>
      <c r="S572" s="253">
        <f t="shared" si="101"/>
        <v>0</v>
      </c>
      <c r="T572" s="253">
        <f t="shared" si="102"/>
        <v>0</v>
      </c>
      <c r="U572" s="253">
        <f t="shared" si="103"/>
        <v>0</v>
      </c>
      <c r="V572" s="253">
        <f t="shared" si="104"/>
        <v>0</v>
      </c>
      <c r="W572" s="253">
        <f t="shared" si="105"/>
        <v>0</v>
      </c>
    </row>
    <row r="573" spans="2:23" x14ac:dyDescent="0.35">
      <c r="B573" s="58" t="str">
        <f t="shared" si="106"/>
        <v>!!!</v>
      </c>
      <c r="C573" s="226"/>
      <c r="D573" s="246"/>
      <c r="E573" s="248"/>
      <c r="F573" s="261"/>
      <c r="G573" s="172"/>
      <c r="H573" s="246"/>
      <c r="I573" s="28"/>
      <c r="J573" s="17"/>
      <c r="K573" s="253" t="str">
        <f t="shared" si="107"/>
        <v>Leer</v>
      </c>
      <c r="L573" s="253" t="str">
        <f t="shared" si="97"/>
        <v>Leer</v>
      </c>
      <c r="M573" s="253" t="str">
        <f t="shared" si="108"/>
        <v>Leer</v>
      </c>
      <c r="N573" s="253" t="str">
        <f>VLOOKUP(C573,{"29 - Psychiatrie (Erwachsene)","BGI";"30 - Kinder- und Jugendpsychiatrie","BGII";"31 - Psychosomatik","BGI";0,"Leer"},2,0)</f>
        <v>Leer</v>
      </c>
      <c r="O573" s="253" t="str">
        <f>VLOOKUP(C573,{"29 - Psychiatrie (Erwachsene)","BGIb";"30 - Kinder- und Jugendpsychiatrie","BGIIb";"31 - Psychosomatik","BGIb";0,"Leer"},2,0)</f>
        <v>Leer</v>
      </c>
      <c r="P573" s="253" t="str">
        <f t="shared" si="98"/>
        <v>Leer</v>
      </c>
      <c r="Q573" s="253">
        <f t="shared" si="99"/>
        <v>0</v>
      </c>
      <c r="R573" s="253">
        <f t="shared" si="100"/>
        <v>0</v>
      </c>
      <c r="S573" s="253">
        <f t="shared" si="101"/>
        <v>0</v>
      </c>
      <c r="T573" s="253">
        <f t="shared" si="102"/>
        <v>0</v>
      </c>
      <c r="U573" s="253">
        <f t="shared" si="103"/>
        <v>0</v>
      </c>
      <c r="V573" s="253">
        <f t="shared" si="104"/>
        <v>0</v>
      </c>
      <c r="W573" s="253">
        <f t="shared" si="105"/>
        <v>0</v>
      </c>
    </row>
    <row r="574" spans="2:23" x14ac:dyDescent="0.35">
      <c r="B574" s="58" t="str">
        <f t="shared" si="106"/>
        <v>!!!</v>
      </c>
      <c r="C574" s="226"/>
      <c r="D574" s="246"/>
      <c r="E574" s="248"/>
      <c r="F574" s="261"/>
      <c r="G574" s="172"/>
      <c r="H574" s="246"/>
      <c r="I574" s="28"/>
      <c r="J574" s="17"/>
      <c r="K574" s="253" t="str">
        <f t="shared" si="107"/>
        <v>Leer</v>
      </c>
      <c r="L574" s="253" t="str">
        <f t="shared" si="97"/>
        <v>Leer</v>
      </c>
      <c r="M574" s="253" t="str">
        <f t="shared" si="108"/>
        <v>Leer</v>
      </c>
      <c r="N574" s="253" t="str">
        <f>VLOOKUP(C574,{"29 - Psychiatrie (Erwachsene)","BGI";"30 - Kinder- und Jugendpsychiatrie","BGII";"31 - Psychosomatik","BGI";0,"Leer"},2,0)</f>
        <v>Leer</v>
      </c>
      <c r="O574" s="253" t="str">
        <f>VLOOKUP(C574,{"29 - Psychiatrie (Erwachsene)","BGIb";"30 - Kinder- und Jugendpsychiatrie","BGIIb";"31 - Psychosomatik","BGIb";0,"Leer"},2,0)</f>
        <v>Leer</v>
      </c>
      <c r="P574" s="253" t="str">
        <f t="shared" si="98"/>
        <v>Leer</v>
      </c>
      <c r="Q574" s="253">
        <f t="shared" si="99"/>
        <v>0</v>
      </c>
      <c r="R574" s="253">
        <f t="shared" si="100"/>
        <v>0</v>
      </c>
      <c r="S574" s="253">
        <f t="shared" si="101"/>
        <v>0</v>
      </c>
      <c r="T574" s="253">
        <f t="shared" si="102"/>
        <v>0</v>
      </c>
      <c r="U574" s="253">
        <f t="shared" si="103"/>
        <v>0</v>
      </c>
      <c r="V574" s="253">
        <f t="shared" si="104"/>
        <v>0</v>
      </c>
      <c r="W574" s="253">
        <f t="shared" si="105"/>
        <v>0</v>
      </c>
    </row>
    <row r="575" spans="2:23" x14ac:dyDescent="0.35">
      <c r="B575" s="58" t="str">
        <f t="shared" si="106"/>
        <v>!!!</v>
      </c>
      <c r="C575" s="226"/>
      <c r="D575" s="246"/>
      <c r="E575" s="248"/>
      <c r="F575" s="261"/>
      <c r="G575" s="172"/>
      <c r="H575" s="246"/>
      <c r="I575" s="28"/>
      <c r="J575" s="17"/>
      <c r="K575" s="253" t="str">
        <f t="shared" si="107"/>
        <v>Leer</v>
      </c>
      <c r="L575" s="253" t="str">
        <f t="shared" si="97"/>
        <v>Leer</v>
      </c>
      <c r="M575" s="253" t="str">
        <f t="shared" si="108"/>
        <v>Leer</v>
      </c>
      <c r="N575" s="253" t="str">
        <f>VLOOKUP(C575,{"29 - Psychiatrie (Erwachsene)","BGI";"30 - Kinder- und Jugendpsychiatrie","BGII";"31 - Psychosomatik","BGI";0,"Leer"},2,0)</f>
        <v>Leer</v>
      </c>
      <c r="O575" s="253" t="str">
        <f>VLOOKUP(C575,{"29 - Psychiatrie (Erwachsene)","BGIb";"30 - Kinder- und Jugendpsychiatrie","BGIIb";"31 - Psychosomatik","BGIb";0,"Leer"},2,0)</f>
        <v>Leer</v>
      </c>
      <c r="P575" s="253" t="str">
        <f t="shared" si="98"/>
        <v>Leer</v>
      </c>
      <c r="Q575" s="253">
        <f t="shared" si="99"/>
        <v>0</v>
      </c>
      <c r="R575" s="253">
        <f t="shared" si="100"/>
        <v>0</v>
      </c>
      <c r="S575" s="253">
        <f t="shared" si="101"/>
        <v>0</v>
      </c>
      <c r="T575" s="253">
        <f t="shared" si="102"/>
        <v>0</v>
      </c>
      <c r="U575" s="253">
        <f t="shared" si="103"/>
        <v>0</v>
      </c>
      <c r="V575" s="253">
        <f t="shared" si="104"/>
        <v>0</v>
      </c>
      <c r="W575" s="253">
        <f t="shared" si="105"/>
        <v>0</v>
      </c>
    </row>
    <row r="576" spans="2:23" x14ac:dyDescent="0.35">
      <c r="B576" s="58" t="str">
        <f t="shared" si="106"/>
        <v>!!!</v>
      </c>
      <c r="C576" s="226"/>
      <c r="D576" s="246"/>
      <c r="E576" s="248"/>
      <c r="F576" s="261"/>
      <c r="G576" s="172"/>
      <c r="H576" s="246"/>
      <c r="I576" s="28"/>
      <c r="J576" s="17"/>
      <c r="K576" s="253" t="str">
        <f t="shared" si="107"/>
        <v>Leer</v>
      </c>
      <c r="L576" s="253" t="str">
        <f t="shared" si="97"/>
        <v>Leer</v>
      </c>
      <c r="M576" s="253" t="str">
        <f t="shared" si="108"/>
        <v>Leer</v>
      </c>
      <c r="N576" s="253" t="str">
        <f>VLOOKUP(C576,{"29 - Psychiatrie (Erwachsene)","BGI";"30 - Kinder- und Jugendpsychiatrie","BGII";"31 - Psychosomatik","BGI";0,"Leer"},2,0)</f>
        <v>Leer</v>
      </c>
      <c r="O576" s="253" t="str">
        <f>VLOOKUP(C576,{"29 - Psychiatrie (Erwachsene)","BGIb";"30 - Kinder- und Jugendpsychiatrie","BGIIb";"31 - Psychosomatik","BGIb";0,"Leer"},2,0)</f>
        <v>Leer</v>
      </c>
      <c r="P576" s="253" t="str">
        <f t="shared" si="98"/>
        <v>Leer</v>
      </c>
      <c r="Q576" s="253">
        <f t="shared" si="99"/>
        <v>0</v>
      </c>
      <c r="R576" s="253">
        <f t="shared" si="100"/>
        <v>0</v>
      </c>
      <c r="S576" s="253">
        <f t="shared" si="101"/>
        <v>0</v>
      </c>
      <c r="T576" s="253">
        <f t="shared" si="102"/>
        <v>0</v>
      </c>
      <c r="U576" s="253">
        <f t="shared" si="103"/>
        <v>0</v>
      </c>
      <c r="V576" s="253">
        <f t="shared" si="104"/>
        <v>0</v>
      </c>
      <c r="W576" s="253">
        <f t="shared" si="105"/>
        <v>0</v>
      </c>
    </row>
    <row r="577" spans="2:23" x14ac:dyDescent="0.35">
      <c r="B577" s="58" t="str">
        <f t="shared" si="106"/>
        <v>!!!</v>
      </c>
      <c r="C577" s="226"/>
      <c r="D577" s="246"/>
      <c r="E577" s="248"/>
      <c r="F577" s="261"/>
      <c r="G577" s="172"/>
      <c r="H577" s="246"/>
      <c r="I577" s="28"/>
      <c r="J577" s="17"/>
      <c r="K577" s="253" t="str">
        <f t="shared" si="107"/>
        <v>Leer</v>
      </c>
      <c r="L577" s="253" t="str">
        <f t="shared" si="97"/>
        <v>Leer</v>
      </c>
      <c r="M577" s="253" t="str">
        <f t="shared" si="108"/>
        <v>Leer</v>
      </c>
      <c r="N577" s="253" t="str">
        <f>VLOOKUP(C577,{"29 - Psychiatrie (Erwachsene)","BGI";"30 - Kinder- und Jugendpsychiatrie","BGII";"31 - Psychosomatik","BGI";0,"Leer"},2,0)</f>
        <v>Leer</v>
      </c>
      <c r="O577" s="253" t="str">
        <f>VLOOKUP(C577,{"29 - Psychiatrie (Erwachsene)","BGIb";"30 - Kinder- und Jugendpsychiatrie","BGIIb";"31 - Psychosomatik","BGIb";0,"Leer"},2,0)</f>
        <v>Leer</v>
      </c>
      <c r="P577" s="253" t="str">
        <f t="shared" si="98"/>
        <v>Leer</v>
      </c>
      <c r="Q577" s="253">
        <f t="shared" si="99"/>
        <v>0</v>
      </c>
      <c r="R577" s="253">
        <f t="shared" si="100"/>
        <v>0</v>
      </c>
      <c r="S577" s="253">
        <f t="shared" si="101"/>
        <v>0</v>
      </c>
      <c r="T577" s="253">
        <f t="shared" si="102"/>
        <v>0</v>
      </c>
      <c r="U577" s="253">
        <f t="shared" si="103"/>
        <v>0</v>
      </c>
      <c r="V577" s="253">
        <f t="shared" si="104"/>
        <v>0</v>
      </c>
      <c r="W577" s="253">
        <f t="shared" si="105"/>
        <v>0</v>
      </c>
    </row>
    <row r="578" spans="2:23" x14ac:dyDescent="0.35">
      <c r="B578" s="58" t="str">
        <f t="shared" si="106"/>
        <v>!!!</v>
      </c>
      <c r="C578" s="226"/>
      <c r="D578" s="246"/>
      <c r="E578" s="248"/>
      <c r="F578" s="261"/>
      <c r="G578" s="172"/>
      <c r="H578" s="246"/>
      <c r="I578" s="28"/>
      <c r="J578" s="17"/>
      <c r="K578" s="253" t="str">
        <f t="shared" si="107"/>
        <v>Leer</v>
      </c>
      <c r="L578" s="253" t="str">
        <f t="shared" si="97"/>
        <v>Leer</v>
      </c>
      <c r="M578" s="253" t="str">
        <f t="shared" si="108"/>
        <v>Leer</v>
      </c>
      <c r="N578" s="253" t="str">
        <f>VLOOKUP(C578,{"29 - Psychiatrie (Erwachsene)","BGI";"30 - Kinder- und Jugendpsychiatrie","BGII";"31 - Psychosomatik","BGI";0,"Leer"},2,0)</f>
        <v>Leer</v>
      </c>
      <c r="O578" s="253" t="str">
        <f>VLOOKUP(C578,{"29 - Psychiatrie (Erwachsene)","BGIb";"30 - Kinder- und Jugendpsychiatrie","BGIIb";"31 - Psychosomatik","BGIb";0,"Leer"},2,0)</f>
        <v>Leer</v>
      </c>
      <c r="P578" s="253" t="str">
        <f t="shared" si="98"/>
        <v>Leer</v>
      </c>
      <c r="Q578" s="253">
        <f t="shared" si="99"/>
        <v>0</v>
      </c>
      <c r="R578" s="253">
        <f t="shared" si="100"/>
        <v>0</v>
      </c>
      <c r="S578" s="253">
        <f t="shared" si="101"/>
        <v>0</v>
      </c>
      <c r="T578" s="253">
        <f t="shared" si="102"/>
        <v>0</v>
      </c>
      <c r="U578" s="253">
        <f t="shared" si="103"/>
        <v>0</v>
      </c>
      <c r="V578" s="253">
        <f t="shared" si="104"/>
        <v>0</v>
      </c>
      <c r="W578" s="253">
        <f t="shared" si="105"/>
        <v>0</v>
      </c>
    </row>
    <row r="579" spans="2:23" x14ac:dyDescent="0.35">
      <c r="B579" s="58" t="str">
        <f t="shared" si="106"/>
        <v>!!!</v>
      </c>
      <c r="C579" s="226"/>
      <c r="D579" s="246"/>
      <c r="E579" s="248"/>
      <c r="F579" s="261"/>
      <c r="G579" s="172"/>
      <c r="H579" s="246"/>
      <c r="I579" s="28"/>
      <c r="J579" s="17"/>
      <c r="K579" s="253" t="str">
        <f t="shared" si="107"/>
        <v>Leer</v>
      </c>
      <c r="L579" s="253" t="str">
        <f t="shared" si="97"/>
        <v>Leer</v>
      </c>
      <c r="M579" s="253" t="str">
        <f t="shared" si="108"/>
        <v>Leer</v>
      </c>
      <c r="N579" s="253" t="str">
        <f>VLOOKUP(C579,{"29 - Psychiatrie (Erwachsene)","BGI";"30 - Kinder- und Jugendpsychiatrie","BGII";"31 - Psychosomatik","BGI";0,"Leer"},2,0)</f>
        <v>Leer</v>
      </c>
      <c r="O579" s="253" t="str">
        <f>VLOOKUP(C579,{"29 - Psychiatrie (Erwachsene)","BGIb";"30 - Kinder- und Jugendpsychiatrie","BGIIb";"31 - Psychosomatik","BGIb";0,"Leer"},2,0)</f>
        <v>Leer</v>
      </c>
      <c r="P579" s="253" t="str">
        <f t="shared" si="98"/>
        <v>Leer</v>
      </c>
      <c r="Q579" s="253">
        <f t="shared" si="99"/>
        <v>0</v>
      </c>
      <c r="R579" s="253">
        <f t="shared" si="100"/>
        <v>0</v>
      </c>
      <c r="S579" s="253">
        <f t="shared" si="101"/>
        <v>0</v>
      </c>
      <c r="T579" s="253">
        <f t="shared" si="102"/>
        <v>0</v>
      </c>
      <c r="U579" s="253">
        <f t="shared" si="103"/>
        <v>0</v>
      </c>
      <c r="V579" s="253">
        <f t="shared" si="104"/>
        <v>0</v>
      </c>
      <c r="W579" s="253">
        <f t="shared" si="105"/>
        <v>0</v>
      </c>
    </row>
    <row r="580" spans="2:23" x14ac:dyDescent="0.35">
      <c r="B580" s="58" t="str">
        <f t="shared" si="106"/>
        <v>!!!</v>
      </c>
      <c r="C580" s="226"/>
      <c r="D580" s="246"/>
      <c r="E580" s="248"/>
      <c r="F580" s="261"/>
      <c r="G580" s="172"/>
      <c r="H580" s="246"/>
      <c r="I580" s="28"/>
      <c r="J580" s="17"/>
      <c r="K580" s="253" t="str">
        <f t="shared" si="107"/>
        <v>Leer</v>
      </c>
      <c r="L580" s="253" t="str">
        <f t="shared" si="97"/>
        <v>Leer</v>
      </c>
      <c r="M580" s="253" t="str">
        <f t="shared" si="108"/>
        <v>Leer</v>
      </c>
      <c r="N580" s="253" t="str">
        <f>VLOOKUP(C580,{"29 - Psychiatrie (Erwachsene)","BGI";"30 - Kinder- und Jugendpsychiatrie","BGII";"31 - Psychosomatik","BGI";0,"Leer"},2,0)</f>
        <v>Leer</v>
      </c>
      <c r="O580" s="253" t="str">
        <f>VLOOKUP(C580,{"29 - Psychiatrie (Erwachsene)","BGIb";"30 - Kinder- und Jugendpsychiatrie","BGIIb";"31 - Psychosomatik","BGIb";0,"Leer"},2,0)</f>
        <v>Leer</v>
      </c>
      <c r="P580" s="253" t="str">
        <f t="shared" si="98"/>
        <v>Leer</v>
      </c>
      <c r="Q580" s="253">
        <f t="shared" si="99"/>
        <v>0</v>
      </c>
      <c r="R580" s="253">
        <f t="shared" si="100"/>
        <v>0</v>
      </c>
      <c r="S580" s="253">
        <f t="shared" si="101"/>
        <v>0</v>
      </c>
      <c r="T580" s="253">
        <f t="shared" si="102"/>
        <v>0</v>
      </c>
      <c r="U580" s="253">
        <f t="shared" si="103"/>
        <v>0</v>
      </c>
      <c r="V580" s="253">
        <f t="shared" si="104"/>
        <v>0</v>
      </c>
      <c r="W580" s="253">
        <f t="shared" si="105"/>
        <v>0</v>
      </c>
    </row>
    <row r="581" spans="2:23" x14ac:dyDescent="0.35">
      <c r="B581" s="58" t="str">
        <f t="shared" si="106"/>
        <v>!!!</v>
      </c>
      <c r="C581" s="226"/>
      <c r="D581" s="246"/>
      <c r="E581" s="248"/>
      <c r="F581" s="261"/>
      <c r="G581" s="172"/>
      <c r="H581" s="246"/>
      <c r="I581" s="28"/>
      <c r="J581" s="17"/>
      <c r="K581" s="253" t="str">
        <f t="shared" si="107"/>
        <v>Leer</v>
      </c>
      <c r="L581" s="253" t="str">
        <f t="shared" si="97"/>
        <v>Leer</v>
      </c>
      <c r="M581" s="253" t="str">
        <f t="shared" si="108"/>
        <v>Leer</v>
      </c>
      <c r="N581" s="253" t="str">
        <f>VLOOKUP(C581,{"29 - Psychiatrie (Erwachsene)","BGI";"30 - Kinder- und Jugendpsychiatrie","BGII";"31 - Psychosomatik","BGI";0,"Leer"},2,0)</f>
        <v>Leer</v>
      </c>
      <c r="O581" s="253" t="str">
        <f>VLOOKUP(C581,{"29 - Psychiatrie (Erwachsene)","BGIb";"30 - Kinder- und Jugendpsychiatrie","BGIIb";"31 - Psychosomatik","BGIb";0,"Leer"},2,0)</f>
        <v>Leer</v>
      </c>
      <c r="P581" s="253" t="str">
        <f t="shared" si="98"/>
        <v>Leer</v>
      </c>
      <c r="Q581" s="253">
        <f t="shared" si="99"/>
        <v>0</v>
      </c>
      <c r="R581" s="253">
        <f t="shared" si="100"/>
        <v>0</v>
      </c>
      <c r="S581" s="253">
        <f t="shared" si="101"/>
        <v>0</v>
      </c>
      <c r="T581" s="253">
        <f t="shared" si="102"/>
        <v>0</v>
      </c>
      <c r="U581" s="253">
        <f t="shared" si="103"/>
        <v>0</v>
      </c>
      <c r="V581" s="253">
        <f t="shared" si="104"/>
        <v>0</v>
      </c>
      <c r="W581" s="253">
        <f t="shared" si="105"/>
        <v>0</v>
      </c>
    </row>
    <row r="582" spans="2:23" x14ac:dyDescent="0.35">
      <c r="B582" s="58" t="str">
        <f t="shared" si="106"/>
        <v>!!!</v>
      </c>
      <c r="C582" s="226"/>
      <c r="D582" s="246"/>
      <c r="E582" s="248"/>
      <c r="F582" s="261"/>
      <c r="G582" s="172"/>
      <c r="H582" s="246"/>
      <c r="I582" s="28"/>
      <c r="J582" s="17"/>
      <c r="K582" s="253" t="str">
        <f t="shared" si="107"/>
        <v>Leer</v>
      </c>
      <c r="L582" s="253" t="str">
        <f t="shared" si="97"/>
        <v>Leer</v>
      </c>
      <c r="M582" s="253" t="str">
        <f t="shared" si="108"/>
        <v>Leer</v>
      </c>
      <c r="N582" s="253" t="str">
        <f>VLOOKUP(C582,{"29 - Psychiatrie (Erwachsene)","BGI";"30 - Kinder- und Jugendpsychiatrie","BGII";"31 - Psychosomatik","BGI";0,"Leer"},2,0)</f>
        <v>Leer</v>
      </c>
      <c r="O582" s="253" t="str">
        <f>VLOOKUP(C582,{"29 - Psychiatrie (Erwachsene)","BGIb";"30 - Kinder- und Jugendpsychiatrie","BGIIb";"31 - Psychosomatik","BGIb";0,"Leer"},2,0)</f>
        <v>Leer</v>
      </c>
      <c r="P582" s="253" t="str">
        <f t="shared" si="98"/>
        <v>Leer</v>
      </c>
      <c r="Q582" s="253">
        <f t="shared" si="99"/>
        <v>0</v>
      </c>
      <c r="R582" s="253">
        <f t="shared" si="100"/>
        <v>0</v>
      </c>
      <c r="S582" s="253">
        <f t="shared" si="101"/>
        <v>0</v>
      </c>
      <c r="T582" s="253">
        <f t="shared" si="102"/>
        <v>0</v>
      </c>
      <c r="U582" s="253">
        <f t="shared" si="103"/>
        <v>0</v>
      </c>
      <c r="V582" s="253">
        <f t="shared" si="104"/>
        <v>0</v>
      </c>
      <c r="W582" s="253">
        <f t="shared" si="105"/>
        <v>0</v>
      </c>
    </row>
    <row r="583" spans="2:23" x14ac:dyDescent="0.35">
      <c r="B583" s="58" t="str">
        <f t="shared" si="106"/>
        <v>!!!</v>
      </c>
      <c r="C583" s="226"/>
      <c r="D583" s="246"/>
      <c r="E583" s="248"/>
      <c r="F583" s="261"/>
      <c r="G583" s="172"/>
      <c r="H583" s="246"/>
      <c r="I583" s="28"/>
      <c r="J583" s="17"/>
      <c r="K583" s="253" t="str">
        <f t="shared" si="107"/>
        <v>Leer</v>
      </c>
      <c r="L583" s="253" t="str">
        <f t="shared" si="97"/>
        <v>Leer</v>
      </c>
      <c r="M583" s="253" t="str">
        <f t="shared" si="108"/>
        <v>Leer</v>
      </c>
      <c r="N583" s="253" t="str">
        <f>VLOOKUP(C583,{"29 - Psychiatrie (Erwachsene)","BGI";"30 - Kinder- und Jugendpsychiatrie","BGII";"31 - Psychosomatik","BGI";0,"Leer"},2,0)</f>
        <v>Leer</v>
      </c>
      <c r="O583" s="253" t="str">
        <f>VLOOKUP(C583,{"29 - Psychiatrie (Erwachsene)","BGIb";"30 - Kinder- und Jugendpsychiatrie","BGIIb";"31 - Psychosomatik","BGIb";0,"Leer"},2,0)</f>
        <v>Leer</v>
      </c>
      <c r="P583" s="253" t="str">
        <f t="shared" si="98"/>
        <v>Leer</v>
      </c>
      <c r="Q583" s="253">
        <f t="shared" si="99"/>
        <v>0</v>
      </c>
      <c r="R583" s="253">
        <f t="shared" si="100"/>
        <v>0</v>
      </c>
      <c r="S583" s="253">
        <f t="shared" si="101"/>
        <v>0</v>
      </c>
      <c r="T583" s="253">
        <f t="shared" si="102"/>
        <v>0</v>
      </c>
      <c r="U583" s="253">
        <f t="shared" si="103"/>
        <v>0</v>
      </c>
      <c r="V583" s="253">
        <f t="shared" si="104"/>
        <v>0</v>
      </c>
      <c r="W583" s="253">
        <f t="shared" si="105"/>
        <v>0</v>
      </c>
    </row>
    <row r="584" spans="2:23" x14ac:dyDescent="0.35">
      <c r="B584" s="58" t="str">
        <f t="shared" si="106"/>
        <v>!!!</v>
      </c>
      <c r="C584" s="226"/>
      <c r="D584" s="246"/>
      <c r="E584" s="248"/>
      <c r="F584" s="261"/>
      <c r="G584" s="172"/>
      <c r="H584" s="246"/>
      <c r="I584" s="28"/>
      <c r="J584" s="17"/>
      <c r="K584" s="253" t="str">
        <f t="shared" si="107"/>
        <v>Leer</v>
      </c>
      <c r="L584" s="253" t="str">
        <f t="shared" si="97"/>
        <v>Leer</v>
      </c>
      <c r="M584" s="253" t="str">
        <f t="shared" si="108"/>
        <v>Leer</v>
      </c>
      <c r="N584" s="253" t="str">
        <f>VLOOKUP(C584,{"29 - Psychiatrie (Erwachsene)","BGI";"30 - Kinder- und Jugendpsychiatrie","BGII";"31 - Psychosomatik","BGI";0,"Leer"},2,0)</f>
        <v>Leer</v>
      </c>
      <c r="O584" s="253" t="str">
        <f>VLOOKUP(C584,{"29 - Psychiatrie (Erwachsene)","BGIb";"30 - Kinder- und Jugendpsychiatrie","BGIIb";"31 - Psychosomatik","BGIb";0,"Leer"},2,0)</f>
        <v>Leer</v>
      </c>
      <c r="P584" s="253" t="str">
        <f t="shared" si="98"/>
        <v>Leer</v>
      </c>
      <c r="Q584" s="253">
        <f t="shared" si="99"/>
        <v>0</v>
      </c>
      <c r="R584" s="253">
        <f t="shared" si="100"/>
        <v>0</v>
      </c>
      <c r="S584" s="253">
        <f t="shared" si="101"/>
        <v>0</v>
      </c>
      <c r="T584" s="253">
        <f t="shared" si="102"/>
        <v>0</v>
      </c>
      <c r="U584" s="253">
        <f t="shared" si="103"/>
        <v>0</v>
      </c>
      <c r="V584" s="253">
        <f t="shared" si="104"/>
        <v>0</v>
      </c>
      <c r="W584" s="253">
        <f t="shared" si="105"/>
        <v>0</v>
      </c>
    </row>
    <row r="585" spans="2:23" x14ac:dyDescent="0.35">
      <c r="B585" s="58" t="str">
        <f t="shared" si="106"/>
        <v>!!!</v>
      </c>
      <c r="C585" s="226"/>
      <c r="D585" s="246"/>
      <c r="E585" s="248"/>
      <c r="F585" s="261"/>
      <c r="G585" s="172"/>
      <c r="H585" s="246"/>
      <c r="I585" s="28"/>
      <c r="J585" s="17"/>
      <c r="K585" s="253" t="str">
        <f t="shared" si="107"/>
        <v>Leer</v>
      </c>
      <c r="L585" s="253" t="str">
        <f t="shared" si="97"/>
        <v>Leer</v>
      </c>
      <c r="M585" s="253" t="str">
        <f t="shared" si="108"/>
        <v>Leer</v>
      </c>
      <c r="N585" s="253" t="str">
        <f>VLOOKUP(C585,{"29 - Psychiatrie (Erwachsene)","BGI";"30 - Kinder- und Jugendpsychiatrie","BGII";"31 - Psychosomatik","BGI";0,"Leer"},2,0)</f>
        <v>Leer</v>
      </c>
      <c r="O585" s="253" t="str">
        <f>VLOOKUP(C585,{"29 - Psychiatrie (Erwachsene)","BGIb";"30 - Kinder- und Jugendpsychiatrie","BGIIb";"31 - Psychosomatik","BGIb";0,"Leer"},2,0)</f>
        <v>Leer</v>
      </c>
      <c r="P585" s="253" t="str">
        <f t="shared" si="98"/>
        <v>Leer</v>
      </c>
      <c r="Q585" s="253">
        <f t="shared" si="99"/>
        <v>0</v>
      </c>
      <c r="R585" s="253">
        <f t="shared" si="100"/>
        <v>0</v>
      </c>
      <c r="S585" s="253">
        <f t="shared" si="101"/>
        <v>0</v>
      </c>
      <c r="T585" s="253">
        <f t="shared" si="102"/>
        <v>0</v>
      </c>
      <c r="U585" s="253">
        <f t="shared" si="103"/>
        <v>0</v>
      </c>
      <c r="V585" s="253">
        <f t="shared" si="104"/>
        <v>0</v>
      </c>
      <c r="W585" s="253">
        <f t="shared" si="105"/>
        <v>0</v>
      </c>
    </row>
    <row r="586" spans="2:23" x14ac:dyDescent="0.35">
      <c r="B586" s="58" t="str">
        <f t="shared" si="106"/>
        <v>!!!</v>
      </c>
      <c r="C586" s="226"/>
      <c r="D586" s="246"/>
      <c r="E586" s="248"/>
      <c r="F586" s="261"/>
      <c r="G586" s="172"/>
      <c r="H586" s="246"/>
      <c r="I586" s="28"/>
      <c r="J586" s="17"/>
      <c r="K586" s="253" t="str">
        <f t="shared" si="107"/>
        <v>Leer</v>
      </c>
      <c r="L586" s="253" t="str">
        <f t="shared" si="97"/>
        <v>Leer</v>
      </c>
      <c r="M586" s="253" t="str">
        <f t="shared" si="108"/>
        <v>Leer</v>
      </c>
      <c r="N586" s="253" t="str">
        <f>VLOOKUP(C586,{"29 - Psychiatrie (Erwachsene)","BGI";"30 - Kinder- und Jugendpsychiatrie","BGII";"31 - Psychosomatik","BGI";0,"Leer"},2,0)</f>
        <v>Leer</v>
      </c>
      <c r="O586" s="253" t="str">
        <f>VLOOKUP(C586,{"29 - Psychiatrie (Erwachsene)","BGIb";"30 - Kinder- und Jugendpsychiatrie","BGIIb";"31 - Psychosomatik","BGIb";0,"Leer"},2,0)</f>
        <v>Leer</v>
      </c>
      <c r="P586" s="253" t="str">
        <f t="shared" si="98"/>
        <v>Leer</v>
      </c>
      <c r="Q586" s="253">
        <f t="shared" si="99"/>
        <v>0</v>
      </c>
      <c r="R586" s="253">
        <f t="shared" si="100"/>
        <v>0</v>
      </c>
      <c r="S586" s="253">
        <f t="shared" si="101"/>
        <v>0</v>
      </c>
      <c r="T586" s="253">
        <f t="shared" si="102"/>
        <v>0</v>
      </c>
      <c r="U586" s="253">
        <f t="shared" si="103"/>
        <v>0</v>
      </c>
      <c r="V586" s="253">
        <f t="shared" si="104"/>
        <v>0</v>
      </c>
      <c r="W586" s="253">
        <f t="shared" si="105"/>
        <v>0</v>
      </c>
    </row>
    <row r="587" spans="2:23" x14ac:dyDescent="0.35">
      <c r="B587" s="58" t="str">
        <f t="shared" si="106"/>
        <v>!!!</v>
      </c>
      <c r="C587" s="226"/>
      <c r="D587" s="246"/>
      <c r="E587" s="248"/>
      <c r="F587" s="261"/>
      <c r="G587" s="172"/>
      <c r="H587" s="246"/>
      <c r="I587" s="28"/>
      <c r="J587" s="17"/>
      <c r="K587" s="253" t="str">
        <f t="shared" si="107"/>
        <v>Leer</v>
      </c>
      <c r="L587" s="253" t="str">
        <f t="shared" si="97"/>
        <v>Leer</v>
      </c>
      <c r="M587" s="253" t="str">
        <f t="shared" si="108"/>
        <v>Leer</v>
      </c>
      <c r="N587" s="253" t="str">
        <f>VLOOKUP(C587,{"29 - Psychiatrie (Erwachsene)","BGI";"30 - Kinder- und Jugendpsychiatrie","BGII";"31 - Psychosomatik","BGI";0,"Leer"},2,0)</f>
        <v>Leer</v>
      </c>
      <c r="O587" s="253" t="str">
        <f>VLOOKUP(C587,{"29 - Psychiatrie (Erwachsene)","BGIb";"30 - Kinder- und Jugendpsychiatrie","BGIIb";"31 - Psychosomatik","BGIb";0,"Leer"},2,0)</f>
        <v>Leer</v>
      </c>
      <c r="P587" s="253" t="str">
        <f t="shared" si="98"/>
        <v>Leer</v>
      </c>
      <c r="Q587" s="253">
        <f t="shared" si="99"/>
        <v>0</v>
      </c>
      <c r="R587" s="253">
        <f t="shared" si="100"/>
        <v>0</v>
      </c>
      <c r="S587" s="253">
        <f t="shared" si="101"/>
        <v>0</v>
      </c>
      <c r="T587" s="253">
        <f t="shared" si="102"/>
        <v>0</v>
      </c>
      <c r="U587" s="253">
        <f t="shared" si="103"/>
        <v>0</v>
      </c>
      <c r="V587" s="253">
        <f t="shared" si="104"/>
        <v>0</v>
      </c>
      <c r="W587" s="253">
        <f t="shared" si="105"/>
        <v>0</v>
      </c>
    </row>
    <row r="588" spans="2:23" x14ac:dyDescent="0.35">
      <c r="B588" s="58" t="str">
        <f t="shared" si="106"/>
        <v>!!!</v>
      </c>
      <c r="C588" s="226"/>
      <c r="D588" s="246"/>
      <c r="E588" s="248"/>
      <c r="F588" s="261"/>
      <c r="G588" s="172"/>
      <c r="H588" s="246"/>
      <c r="I588" s="28"/>
      <c r="J588" s="17"/>
      <c r="K588" s="253" t="str">
        <f t="shared" si="107"/>
        <v>Leer</v>
      </c>
      <c r="L588" s="253" t="str">
        <f t="shared" si="97"/>
        <v>Leer</v>
      </c>
      <c r="M588" s="253" t="str">
        <f t="shared" si="108"/>
        <v>Leer</v>
      </c>
      <c r="N588" s="253" t="str">
        <f>VLOOKUP(C588,{"29 - Psychiatrie (Erwachsene)","BGI";"30 - Kinder- und Jugendpsychiatrie","BGII";"31 - Psychosomatik","BGI";0,"Leer"},2,0)</f>
        <v>Leer</v>
      </c>
      <c r="O588" s="253" t="str">
        <f>VLOOKUP(C588,{"29 - Psychiatrie (Erwachsene)","BGIb";"30 - Kinder- und Jugendpsychiatrie","BGIIb";"31 - Psychosomatik","BGIb";0,"Leer"},2,0)</f>
        <v>Leer</v>
      </c>
      <c r="P588" s="253" t="str">
        <f t="shared" si="98"/>
        <v>Leer</v>
      </c>
      <c r="Q588" s="253">
        <f t="shared" si="99"/>
        <v>0</v>
      </c>
      <c r="R588" s="253">
        <f t="shared" si="100"/>
        <v>0</v>
      </c>
      <c r="S588" s="253">
        <f t="shared" si="101"/>
        <v>0</v>
      </c>
      <c r="T588" s="253">
        <f t="shared" si="102"/>
        <v>0</v>
      </c>
      <c r="U588" s="253">
        <f t="shared" si="103"/>
        <v>0</v>
      </c>
      <c r="V588" s="253">
        <f t="shared" si="104"/>
        <v>0</v>
      </c>
      <c r="W588" s="253">
        <f t="shared" si="105"/>
        <v>0</v>
      </c>
    </row>
    <row r="589" spans="2:23" x14ac:dyDescent="0.35">
      <c r="B589" s="58" t="str">
        <f t="shared" si="106"/>
        <v>!!!</v>
      </c>
      <c r="C589" s="226"/>
      <c r="D589" s="246"/>
      <c r="E589" s="248"/>
      <c r="F589" s="261"/>
      <c r="G589" s="172"/>
      <c r="H589" s="246"/>
      <c r="I589" s="28"/>
      <c r="J589" s="17"/>
      <c r="K589" s="253" t="str">
        <f t="shared" si="107"/>
        <v>Leer</v>
      </c>
      <c r="L589" s="253" t="str">
        <f t="shared" si="97"/>
        <v>Leer</v>
      </c>
      <c r="M589" s="253" t="str">
        <f t="shared" si="108"/>
        <v>Leer</v>
      </c>
      <c r="N589" s="253" t="str">
        <f>VLOOKUP(C589,{"29 - Psychiatrie (Erwachsene)","BGI";"30 - Kinder- und Jugendpsychiatrie","BGII";"31 - Psychosomatik","BGI";0,"Leer"},2,0)</f>
        <v>Leer</v>
      </c>
      <c r="O589" s="253" t="str">
        <f>VLOOKUP(C589,{"29 - Psychiatrie (Erwachsene)","BGIb";"30 - Kinder- und Jugendpsychiatrie","BGIIb";"31 - Psychosomatik","BGIb";0,"Leer"},2,0)</f>
        <v>Leer</v>
      </c>
      <c r="P589" s="253" t="str">
        <f t="shared" si="98"/>
        <v>Leer</v>
      </c>
      <c r="Q589" s="253">
        <f t="shared" si="99"/>
        <v>0</v>
      </c>
      <c r="R589" s="253">
        <f t="shared" si="100"/>
        <v>0</v>
      </c>
      <c r="S589" s="253">
        <f t="shared" si="101"/>
        <v>0</v>
      </c>
      <c r="T589" s="253">
        <f t="shared" si="102"/>
        <v>0</v>
      </c>
      <c r="U589" s="253">
        <f t="shared" si="103"/>
        <v>0</v>
      </c>
      <c r="V589" s="253">
        <f t="shared" si="104"/>
        <v>0</v>
      </c>
      <c r="W589" s="253">
        <f t="shared" si="105"/>
        <v>0</v>
      </c>
    </row>
    <row r="590" spans="2:23" x14ac:dyDescent="0.35">
      <c r="B590" s="58" t="str">
        <f t="shared" si="106"/>
        <v>!!!</v>
      </c>
      <c r="C590" s="226"/>
      <c r="D590" s="246"/>
      <c r="E590" s="248"/>
      <c r="F590" s="261"/>
      <c r="G590" s="172"/>
      <c r="H590" s="246"/>
      <c r="I590" s="28"/>
      <c r="J590" s="17"/>
      <c r="K590" s="253" t="str">
        <f t="shared" si="107"/>
        <v>Leer</v>
      </c>
      <c r="L590" s="253" t="str">
        <f t="shared" si="97"/>
        <v>Leer</v>
      </c>
      <c r="M590" s="253" t="str">
        <f t="shared" si="108"/>
        <v>Leer</v>
      </c>
      <c r="N590" s="253" t="str">
        <f>VLOOKUP(C590,{"29 - Psychiatrie (Erwachsene)","BGI";"30 - Kinder- und Jugendpsychiatrie","BGII";"31 - Psychosomatik","BGI";0,"Leer"},2,0)</f>
        <v>Leer</v>
      </c>
      <c r="O590" s="253" t="str">
        <f>VLOOKUP(C590,{"29 - Psychiatrie (Erwachsene)","BGIb";"30 - Kinder- und Jugendpsychiatrie","BGIIb";"31 - Psychosomatik","BGIb";0,"Leer"},2,0)</f>
        <v>Leer</v>
      </c>
      <c r="P590" s="253" t="str">
        <f t="shared" si="98"/>
        <v>Leer</v>
      </c>
      <c r="Q590" s="253">
        <f t="shared" si="99"/>
        <v>0</v>
      </c>
      <c r="R590" s="253">
        <f t="shared" si="100"/>
        <v>0</v>
      </c>
      <c r="S590" s="253">
        <f t="shared" si="101"/>
        <v>0</v>
      </c>
      <c r="T590" s="253">
        <f t="shared" si="102"/>
        <v>0</v>
      </c>
      <c r="U590" s="253">
        <f t="shared" si="103"/>
        <v>0</v>
      </c>
      <c r="V590" s="253">
        <f t="shared" si="104"/>
        <v>0</v>
      </c>
      <c r="W590" s="253">
        <f t="shared" si="105"/>
        <v>0</v>
      </c>
    </row>
    <row r="591" spans="2:23" x14ac:dyDescent="0.35">
      <c r="B591" s="58" t="str">
        <f t="shared" si="106"/>
        <v>!!!</v>
      </c>
      <c r="C591" s="226"/>
      <c r="D591" s="246"/>
      <c r="E591" s="248"/>
      <c r="F591" s="261"/>
      <c r="G591" s="172"/>
      <c r="H591" s="246"/>
      <c r="I591" s="28"/>
      <c r="J591" s="17"/>
      <c r="K591" s="253" t="str">
        <f t="shared" si="107"/>
        <v>Leer</v>
      </c>
      <c r="L591" s="253" t="str">
        <f t="shared" si="97"/>
        <v>Leer</v>
      </c>
      <c r="M591" s="253" t="str">
        <f t="shared" si="108"/>
        <v>Leer</v>
      </c>
      <c r="N591" s="253" t="str">
        <f>VLOOKUP(C591,{"29 - Psychiatrie (Erwachsene)","BGI";"30 - Kinder- und Jugendpsychiatrie","BGII";"31 - Psychosomatik","BGI";0,"Leer"},2,0)</f>
        <v>Leer</v>
      </c>
      <c r="O591" s="253" t="str">
        <f>VLOOKUP(C591,{"29 - Psychiatrie (Erwachsene)","BGIb";"30 - Kinder- und Jugendpsychiatrie","BGIIb";"31 - Psychosomatik","BGIb";0,"Leer"},2,0)</f>
        <v>Leer</v>
      </c>
      <c r="P591" s="253" t="str">
        <f t="shared" si="98"/>
        <v>Leer</v>
      </c>
      <c r="Q591" s="253">
        <f t="shared" si="99"/>
        <v>0</v>
      </c>
      <c r="R591" s="253">
        <f t="shared" si="100"/>
        <v>0</v>
      </c>
      <c r="S591" s="253">
        <f t="shared" si="101"/>
        <v>0</v>
      </c>
      <c r="T591" s="253">
        <f t="shared" si="102"/>
        <v>0</v>
      </c>
      <c r="U591" s="253">
        <f t="shared" si="103"/>
        <v>0</v>
      </c>
      <c r="V591" s="253">
        <f t="shared" si="104"/>
        <v>0</v>
      </c>
      <c r="W591" s="253">
        <f t="shared" si="105"/>
        <v>0</v>
      </c>
    </row>
    <row r="592" spans="2:23" x14ac:dyDescent="0.35">
      <c r="B592" s="58" t="str">
        <f t="shared" si="106"/>
        <v>!!!</v>
      </c>
      <c r="C592" s="226"/>
      <c r="D592" s="246"/>
      <c r="E592" s="248"/>
      <c r="F592" s="261"/>
      <c r="G592" s="172"/>
      <c r="H592" s="246"/>
      <c r="I592" s="28"/>
      <c r="J592" s="17"/>
      <c r="K592" s="253" t="str">
        <f t="shared" si="107"/>
        <v>Leer</v>
      </c>
      <c r="L592" s="253" t="str">
        <f t="shared" ref="L592:L655" si="109">IF(C592&lt;&gt;"","TND","Leer")</f>
        <v>Leer</v>
      </c>
      <c r="M592" s="253" t="str">
        <f t="shared" si="108"/>
        <v>Leer</v>
      </c>
      <c r="N592" s="253" t="str">
        <f>VLOOKUP(C592,{"29 - Psychiatrie (Erwachsene)","BGI";"30 - Kinder- und Jugendpsychiatrie","BGII";"31 - Psychosomatik","BGI";0,"Leer"},2,0)</f>
        <v>Leer</v>
      </c>
      <c r="O592" s="253" t="str">
        <f>VLOOKUP(C592,{"29 - Psychiatrie (Erwachsene)","BGIb";"30 - Kinder- und Jugendpsychiatrie","BGIIb";"31 - Psychosomatik","BGIb";0,"Leer"},2,0)</f>
        <v>Leer</v>
      </c>
      <c r="P592" s="253" t="str">
        <f t="shared" ref="P592:P655" si="110">IF(E592="Anrechnung Fachkräfte Nicht-PPP-RL Berufsgruppen in VKS",O592,N592)</f>
        <v>Leer</v>
      </c>
      <c r="Q592" s="253">
        <f t="shared" ref="Q592:Q655" si="111">IF(LEN(B592)&gt;0,0,1)</f>
        <v>0</v>
      </c>
      <c r="R592" s="253">
        <f t="shared" ref="R592:R655" si="112">IF(C592&lt;&gt;"",1,0)</f>
        <v>0</v>
      </c>
      <c r="S592" s="253">
        <f t="shared" ref="S592:S655" si="113">IF(LEN(D592)&gt;0,1,0)</f>
        <v>0</v>
      </c>
      <c r="T592" s="253">
        <f t="shared" ref="T592:T655" si="114">IF(LEN(E592)&gt;0,1,0)</f>
        <v>0</v>
      </c>
      <c r="U592" s="253">
        <f t="shared" ref="U592:U655" si="115">IF(LEN(F592)&gt;0,1,0)</f>
        <v>0</v>
      </c>
      <c r="V592" s="253">
        <f t="shared" ref="V592:V655" si="116">IF(LEN(G592)&gt;0,1,0)</f>
        <v>0</v>
      </c>
      <c r="W592" s="253">
        <f t="shared" ref="W592:W655" si="117">IF(LEN(H592)&gt;0,1,0)</f>
        <v>0</v>
      </c>
    </row>
    <row r="593" spans="2:23" x14ac:dyDescent="0.35">
      <c r="B593" s="58" t="str">
        <f t="shared" ref="B593:B656" si="118">IF(SUM(R593:W593)&lt;6,"!!!","")</f>
        <v>!!!</v>
      </c>
      <c r="C593" s="226"/>
      <c r="D593" s="246"/>
      <c r="E593" s="248"/>
      <c r="F593" s="261"/>
      <c r="G593" s="172"/>
      <c r="H593" s="246"/>
      <c r="I593" s="28"/>
      <c r="J593" s="17"/>
      <c r="K593" s="253" t="str">
        <f t="shared" ref="K593:K656" si="119">IF(C592&lt;&gt;"","Einrichtungen","Leer")</f>
        <v>Leer</v>
      </c>
      <c r="L593" s="253" t="str">
        <f t="shared" si="109"/>
        <v>Leer</v>
      </c>
      <c r="M593" s="253" t="str">
        <f t="shared" ref="M593:M656" si="120">IF($C593&lt;&gt;"","Anrechnungstatbestand","Leer")</f>
        <v>Leer</v>
      </c>
      <c r="N593" s="253" t="str">
        <f>VLOOKUP(C593,{"29 - Psychiatrie (Erwachsene)","BGI";"30 - Kinder- und Jugendpsychiatrie","BGII";"31 - Psychosomatik","BGI";0,"Leer"},2,0)</f>
        <v>Leer</v>
      </c>
      <c r="O593" s="253" t="str">
        <f>VLOOKUP(C593,{"29 - Psychiatrie (Erwachsene)","BGIb";"30 - Kinder- und Jugendpsychiatrie","BGIIb";"31 - Psychosomatik","BGIb";0,"Leer"},2,0)</f>
        <v>Leer</v>
      </c>
      <c r="P593" s="253" t="str">
        <f t="shared" si="110"/>
        <v>Leer</v>
      </c>
      <c r="Q593" s="253">
        <f t="shared" si="111"/>
        <v>0</v>
      </c>
      <c r="R593" s="253">
        <f t="shared" si="112"/>
        <v>0</v>
      </c>
      <c r="S593" s="253">
        <f t="shared" si="113"/>
        <v>0</v>
      </c>
      <c r="T593" s="253">
        <f t="shared" si="114"/>
        <v>0</v>
      </c>
      <c r="U593" s="253">
        <f t="shared" si="115"/>
        <v>0</v>
      </c>
      <c r="V593" s="253">
        <f t="shared" si="116"/>
        <v>0</v>
      </c>
      <c r="W593" s="253">
        <f t="shared" si="117"/>
        <v>0</v>
      </c>
    </row>
    <row r="594" spans="2:23" x14ac:dyDescent="0.35">
      <c r="B594" s="58" t="str">
        <f t="shared" si="118"/>
        <v>!!!</v>
      </c>
      <c r="C594" s="226"/>
      <c r="D594" s="246"/>
      <c r="E594" s="248"/>
      <c r="F594" s="261"/>
      <c r="G594" s="172"/>
      <c r="H594" s="246"/>
      <c r="I594" s="28"/>
      <c r="J594" s="17"/>
      <c r="K594" s="253" t="str">
        <f t="shared" si="119"/>
        <v>Leer</v>
      </c>
      <c r="L594" s="253" t="str">
        <f t="shared" si="109"/>
        <v>Leer</v>
      </c>
      <c r="M594" s="253" t="str">
        <f t="shared" si="120"/>
        <v>Leer</v>
      </c>
      <c r="N594" s="253" t="str">
        <f>VLOOKUP(C594,{"29 - Psychiatrie (Erwachsene)","BGI";"30 - Kinder- und Jugendpsychiatrie","BGII";"31 - Psychosomatik","BGI";0,"Leer"},2,0)</f>
        <v>Leer</v>
      </c>
      <c r="O594" s="253" t="str">
        <f>VLOOKUP(C594,{"29 - Psychiatrie (Erwachsene)","BGIb";"30 - Kinder- und Jugendpsychiatrie","BGIIb";"31 - Psychosomatik","BGIb";0,"Leer"},2,0)</f>
        <v>Leer</v>
      </c>
      <c r="P594" s="253" t="str">
        <f t="shared" si="110"/>
        <v>Leer</v>
      </c>
      <c r="Q594" s="253">
        <f t="shared" si="111"/>
        <v>0</v>
      </c>
      <c r="R594" s="253">
        <f t="shared" si="112"/>
        <v>0</v>
      </c>
      <c r="S594" s="253">
        <f t="shared" si="113"/>
        <v>0</v>
      </c>
      <c r="T594" s="253">
        <f t="shared" si="114"/>
        <v>0</v>
      </c>
      <c r="U594" s="253">
        <f t="shared" si="115"/>
        <v>0</v>
      </c>
      <c r="V594" s="253">
        <f t="shared" si="116"/>
        <v>0</v>
      </c>
      <c r="W594" s="253">
        <f t="shared" si="117"/>
        <v>0</v>
      </c>
    </row>
    <row r="595" spans="2:23" x14ac:dyDescent="0.35">
      <c r="B595" s="58" t="str">
        <f t="shared" si="118"/>
        <v>!!!</v>
      </c>
      <c r="C595" s="226"/>
      <c r="D595" s="246"/>
      <c r="E595" s="248"/>
      <c r="F595" s="261"/>
      <c r="G595" s="172"/>
      <c r="H595" s="246"/>
      <c r="I595" s="28"/>
      <c r="J595" s="17"/>
      <c r="K595" s="253" t="str">
        <f t="shared" si="119"/>
        <v>Leer</v>
      </c>
      <c r="L595" s="253" t="str">
        <f t="shared" si="109"/>
        <v>Leer</v>
      </c>
      <c r="M595" s="253" t="str">
        <f t="shared" si="120"/>
        <v>Leer</v>
      </c>
      <c r="N595" s="253" t="str">
        <f>VLOOKUP(C595,{"29 - Psychiatrie (Erwachsene)","BGI";"30 - Kinder- und Jugendpsychiatrie","BGII";"31 - Psychosomatik","BGI";0,"Leer"},2,0)</f>
        <v>Leer</v>
      </c>
      <c r="O595" s="253" t="str">
        <f>VLOOKUP(C595,{"29 - Psychiatrie (Erwachsene)","BGIb";"30 - Kinder- und Jugendpsychiatrie","BGIIb";"31 - Psychosomatik","BGIb";0,"Leer"},2,0)</f>
        <v>Leer</v>
      </c>
      <c r="P595" s="253" t="str">
        <f t="shared" si="110"/>
        <v>Leer</v>
      </c>
      <c r="Q595" s="253">
        <f t="shared" si="111"/>
        <v>0</v>
      </c>
      <c r="R595" s="253">
        <f t="shared" si="112"/>
        <v>0</v>
      </c>
      <c r="S595" s="253">
        <f t="shared" si="113"/>
        <v>0</v>
      </c>
      <c r="T595" s="253">
        <f t="shared" si="114"/>
        <v>0</v>
      </c>
      <c r="U595" s="253">
        <f t="shared" si="115"/>
        <v>0</v>
      </c>
      <c r="V595" s="253">
        <f t="shared" si="116"/>
        <v>0</v>
      </c>
      <c r="W595" s="253">
        <f t="shared" si="117"/>
        <v>0</v>
      </c>
    </row>
    <row r="596" spans="2:23" x14ac:dyDescent="0.35">
      <c r="B596" s="58" t="str">
        <f t="shared" si="118"/>
        <v>!!!</v>
      </c>
      <c r="C596" s="226"/>
      <c r="D596" s="246"/>
      <c r="E596" s="248"/>
      <c r="F596" s="261"/>
      <c r="G596" s="172"/>
      <c r="H596" s="246"/>
      <c r="I596" s="28"/>
      <c r="J596" s="17"/>
      <c r="K596" s="253" t="str">
        <f t="shared" si="119"/>
        <v>Leer</v>
      </c>
      <c r="L596" s="253" t="str">
        <f t="shared" si="109"/>
        <v>Leer</v>
      </c>
      <c r="M596" s="253" t="str">
        <f t="shared" si="120"/>
        <v>Leer</v>
      </c>
      <c r="N596" s="253" t="str">
        <f>VLOOKUP(C596,{"29 - Psychiatrie (Erwachsene)","BGI";"30 - Kinder- und Jugendpsychiatrie","BGII";"31 - Psychosomatik","BGI";0,"Leer"},2,0)</f>
        <v>Leer</v>
      </c>
      <c r="O596" s="253" t="str">
        <f>VLOOKUP(C596,{"29 - Psychiatrie (Erwachsene)","BGIb";"30 - Kinder- und Jugendpsychiatrie","BGIIb";"31 - Psychosomatik","BGIb";0,"Leer"},2,0)</f>
        <v>Leer</v>
      </c>
      <c r="P596" s="253" t="str">
        <f t="shared" si="110"/>
        <v>Leer</v>
      </c>
      <c r="Q596" s="253">
        <f t="shared" si="111"/>
        <v>0</v>
      </c>
      <c r="R596" s="253">
        <f t="shared" si="112"/>
        <v>0</v>
      </c>
      <c r="S596" s="253">
        <f t="shared" si="113"/>
        <v>0</v>
      </c>
      <c r="T596" s="253">
        <f t="shared" si="114"/>
        <v>0</v>
      </c>
      <c r="U596" s="253">
        <f t="shared" si="115"/>
        <v>0</v>
      </c>
      <c r="V596" s="253">
        <f t="shared" si="116"/>
        <v>0</v>
      </c>
      <c r="W596" s="253">
        <f t="shared" si="117"/>
        <v>0</v>
      </c>
    </row>
    <row r="597" spans="2:23" x14ac:dyDescent="0.35">
      <c r="B597" s="58" t="str">
        <f t="shared" si="118"/>
        <v>!!!</v>
      </c>
      <c r="C597" s="226"/>
      <c r="D597" s="246"/>
      <c r="E597" s="248"/>
      <c r="F597" s="261"/>
      <c r="G597" s="172"/>
      <c r="H597" s="246"/>
      <c r="I597" s="28"/>
      <c r="J597" s="17"/>
      <c r="K597" s="253" t="str">
        <f t="shared" si="119"/>
        <v>Leer</v>
      </c>
      <c r="L597" s="253" t="str">
        <f t="shared" si="109"/>
        <v>Leer</v>
      </c>
      <c r="M597" s="253" t="str">
        <f t="shared" si="120"/>
        <v>Leer</v>
      </c>
      <c r="N597" s="253" t="str">
        <f>VLOOKUP(C597,{"29 - Psychiatrie (Erwachsene)","BGI";"30 - Kinder- und Jugendpsychiatrie","BGII";"31 - Psychosomatik","BGI";0,"Leer"},2,0)</f>
        <v>Leer</v>
      </c>
      <c r="O597" s="253" t="str">
        <f>VLOOKUP(C597,{"29 - Psychiatrie (Erwachsene)","BGIb";"30 - Kinder- und Jugendpsychiatrie","BGIIb";"31 - Psychosomatik","BGIb";0,"Leer"},2,0)</f>
        <v>Leer</v>
      </c>
      <c r="P597" s="253" t="str">
        <f t="shared" si="110"/>
        <v>Leer</v>
      </c>
      <c r="Q597" s="253">
        <f t="shared" si="111"/>
        <v>0</v>
      </c>
      <c r="R597" s="253">
        <f t="shared" si="112"/>
        <v>0</v>
      </c>
      <c r="S597" s="253">
        <f t="shared" si="113"/>
        <v>0</v>
      </c>
      <c r="T597" s="253">
        <f t="shared" si="114"/>
        <v>0</v>
      </c>
      <c r="U597" s="253">
        <f t="shared" si="115"/>
        <v>0</v>
      </c>
      <c r="V597" s="253">
        <f t="shared" si="116"/>
        <v>0</v>
      </c>
      <c r="W597" s="253">
        <f t="shared" si="117"/>
        <v>0</v>
      </c>
    </row>
    <row r="598" spans="2:23" x14ac:dyDescent="0.35">
      <c r="B598" s="58" t="str">
        <f t="shared" si="118"/>
        <v>!!!</v>
      </c>
      <c r="C598" s="226"/>
      <c r="D598" s="246"/>
      <c r="E598" s="248"/>
      <c r="F598" s="261"/>
      <c r="G598" s="172"/>
      <c r="H598" s="246"/>
      <c r="I598" s="28"/>
      <c r="J598" s="17"/>
      <c r="K598" s="253" t="str">
        <f t="shared" si="119"/>
        <v>Leer</v>
      </c>
      <c r="L598" s="253" t="str">
        <f t="shared" si="109"/>
        <v>Leer</v>
      </c>
      <c r="M598" s="253" t="str">
        <f t="shared" si="120"/>
        <v>Leer</v>
      </c>
      <c r="N598" s="253" t="str">
        <f>VLOOKUP(C598,{"29 - Psychiatrie (Erwachsene)","BGI";"30 - Kinder- und Jugendpsychiatrie","BGII";"31 - Psychosomatik","BGI";0,"Leer"},2,0)</f>
        <v>Leer</v>
      </c>
      <c r="O598" s="253" t="str">
        <f>VLOOKUP(C598,{"29 - Psychiatrie (Erwachsene)","BGIb";"30 - Kinder- und Jugendpsychiatrie","BGIIb";"31 - Psychosomatik","BGIb";0,"Leer"},2,0)</f>
        <v>Leer</v>
      </c>
      <c r="P598" s="253" t="str">
        <f t="shared" si="110"/>
        <v>Leer</v>
      </c>
      <c r="Q598" s="253">
        <f t="shared" si="111"/>
        <v>0</v>
      </c>
      <c r="R598" s="253">
        <f t="shared" si="112"/>
        <v>0</v>
      </c>
      <c r="S598" s="253">
        <f t="shared" si="113"/>
        <v>0</v>
      </c>
      <c r="T598" s="253">
        <f t="shared" si="114"/>
        <v>0</v>
      </c>
      <c r="U598" s="253">
        <f t="shared" si="115"/>
        <v>0</v>
      </c>
      <c r="V598" s="253">
        <f t="shared" si="116"/>
        <v>0</v>
      </c>
      <c r="W598" s="253">
        <f t="shared" si="117"/>
        <v>0</v>
      </c>
    </row>
    <row r="599" spans="2:23" x14ac:dyDescent="0.35">
      <c r="B599" s="58" t="str">
        <f t="shared" si="118"/>
        <v>!!!</v>
      </c>
      <c r="C599" s="226"/>
      <c r="D599" s="246"/>
      <c r="E599" s="248"/>
      <c r="F599" s="261"/>
      <c r="G599" s="172"/>
      <c r="H599" s="246"/>
      <c r="I599" s="28"/>
      <c r="J599" s="17"/>
      <c r="K599" s="253" t="str">
        <f t="shared" si="119"/>
        <v>Leer</v>
      </c>
      <c r="L599" s="253" t="str">
        <f t="shared" si="109"/>
        <v>Leer</v>
      </c>
      <c r="M599" s="253" t="str">
        <f t="shared" si="120"/>
        <v>Leer</v>
      </c>
      <c r="N599" s="253" t="str">
        <f>VLOOKUP(C599,{"29 - Psychiatrie (Erwachsene)","BGI";"30 - Kinder- und Jugendpsychiatrie","BGII";"31 - Psychosomatik","BGI";0,"Leer"},2,0)</f>
        <v>Leer</v>
      </c>
      <c r="O599" s="253" t="str">
        <f>VLOOKUP(C599,{"29 - Psychiatrie (Erwachsene)","BGIb";"30 - Kinder- und Jugendpsychiatrie","BGIIb";"31 - Psychosomatik","BGIb";0,"Leer"},2,0)</f>
        <v>Leer</v>
      </c>
      <c r="P599" s="253" t="str">
        <f t="shared" si="110"/>
        <v>Leer</v>
      </c>
      <c r="Q599" s="253">
        <f t="shared" si="111"/>
        <v>0</v>
      </c>
      <c r="R599" s="253">
        <f t="shared" si="112"/>
        <v>0</v>
      </c>
      <c r="S599" s="253">
        <f t="shared" si="113"/>
        <v>0</v>
      </c>
      <c r="T599" s="253">
        <f t="shared" si="114"/>
        <v>0</v>
      </c>
      <c r="U599" s="253">
        <f t="shared" si="115"/>
        <v>0</v>
      </c>
      <c r="V599" s="253">
        <f t="shared" si="116"/>
        <v>0</v>
      </c>
      <c r="W599" s="253">
        <f t="shared" si="117"/>
        <v>0</v>
      </c>
    </row>
    <row r="600" spans="2:23" x14ac:dyDescent="0.35">
      <c r="B600" s="58" t="str">
        <f t="shared" si="118"/>
        <v>!!!</v>
      </c>
      <c r="C600" s="226"/>
      <c r="D600" s="246"/>
      <c r="E600" s="248"/>
      <c r="F600" s="261"/>
      <c r="G600" s="172"/>
      <c r="H600" s="246"/>
      <c r="I600" s="28"/>
      <c r="J600" s="17"/>
      <c r="K600" s="253" t="str">
        <f t="shared" si="119"/>
        <v>Leer</v>
      </c>
      <c r="L600" s="253" t="str">
        <f t="shared" si="109"/>
        <v>Leer</v>
      </c>
      <c r="M600" s="253" t="str">
        <f t="shared" si="120"/>
        <v>Leer</v>
      </c>
      <c r="N600" s="253" t="str">
        <f>VLOOKUP(C600,{"29 - Psychiatrie (Erwachsene)","BGI";"30 - Kinder- und Jugendpsychiatrie","BGII";"31 - Psychosomatik","BGI";0,"Leer"},2,0)</f>
        <v>Leer</v>
      </c>
      <c r="O600" s="253" t="str">
        <f>VLOOKUP(C600,{"29 - Psychiatrie (Erwachsene)","BGIb";"30 - Kinder- und Jugendpsychiatrie","BGIIb";"31 - Psychosomatik","BGIb";0,"Leer"},2,0)</f>
        <v>Leer</v>
      </c>
      <c r="P600" s="253" t="str">
        <f t="shared" si="110"/>
        <v>Leer</v>
      </c>
      <c r="Q600" s="253">
        <f t="shared" si="111"/>
        <v>0</v>
      </c>
      <c r="R600" s="253">
        <f t="shared" si="112"/>
        <v>0</v>
      </c>
      <c r="S600" s="253">
        <f t="shared" si="113"/>
        <v>0</v>
      </c>
      <c r="T600" s="253">
        <f t="shared" si="114"/>
        <v>0</v>
      </c>
      <c r="U600" s="253">
        <f t="shared" si="115"/>
        <v>0</v>
      </c>
      <c r="V600" s="253">
        <f t="shared" si="116"/>
        <v>0</v>
      </c>
      <c r="W600" s="253">
        <f t="shared" si="117"/>
        <v>0</v>
      </c>
    </row>
    <row r="601" spans="2:23" x14ac:dyDescent="0.35">
      <c r="B601" s="58" t="str">
        <f t="shared" si="118"/>
        <v>!!!</v>
      </c>
      <c r="C601" s="226"/>
      <c r="D601" s="246"/>
      <c r="E601" s="248"/>
      <c r="F601" s="261"/>
      <c r="G601" s="172"/>
      <c r="H601" s="246"/>
      <c r="I601" s="28"/>
      <c r="J601" s="17"/>
      <c r="K601" s="253" t="str">
        <f t="shared" si="119"/>
        <v>Leer</v>
      </c>
      <c r="L601" s="253" t="str">
        <f t="shared" si="109"/>
        <v>Leer</v>
      </c>
      <c r="M601" s="253" t="str">
        <f t="shared" si="120"/>
        <v>Leer</v>
      </c>
      <c r="N601" s="253" t="str">
        <f>VLOOKUP(C601,{"29 - Psychiatrie (Erwachsene)","BGI";"30 - Kinder- und Jugendpsychiatrie","BGII";"31 - Psychosomatik","BGI";0,"Leer"},2,0)</f>
        <v>Leer</v>
      </c>
      <c r="O601" s="253" t="str">
        <f>VLOOKUP(C601,{"29 - Psychiatrie (Erwachsene)","BGIb";"30 - Kinder- und Jugendpsychiatrie","BGIIb";"31 - Psychosomatik","BGIb";0,"Leer"},2,0)</f>
        <v>Leer</v>
      </c>
      <c r="P601" s="253" t="str">
        <f t="shared" si="110"/>
        <v>Leer</v>
      </c>
      <c r="Q601" s="253">
        <f t="shared" si="111"/>
        <v>0</v>
      </c>
      <c r="R601" s="253">
        <f t="shared" si="112"/>
        <v>0</v>
      </c>
      <c r="S601" s="253">
        <f t="shared" si="113"/>
        <v>0</v>
      </c>
      <c r="T601" s="253">
        <f t="shared" si="114"/>
        <v>0</v>
      </c>
      <c r="U601" s="253">
        <f t="shared" si="115"/>
        <v>0</v>
      </c>
      <c r="V601" s="253">
        <f t="shared" si="116"/>
        <v>0</v>
      </c>
      <c r="W601" s="253">
        <f t="shared" si="117"/>
        <v>0</v>
      </c>
    </row>
    <row r="602" spans="2:23" x14ac:dyDescent="0.35">
      <c r="B602" s="58" t="str">
        <f t="shared" si="118"/>
        <v>!!!</v>
      </c>
      <c r="C602" s="226"/>
      <c r="D602" s="246"/>
      <c r="E602" s="248"/>
      <c r="F602" s="261"/>
      <c r="G602" s="172"/>
      <c r="H602" s="246"/>
      <c r="I602" s="28"/>
      <c r="J602" s="17"/>
      <c r="K602" s="253" t="str">
        <f t="shared" si="119"/>
        <v>Leer</v>
      </c>
      <c r="L602" s="253" t="str">
        <f t="shared" si="109"/>
        <v>Leer</v>
      </c>
      <c r="M602" s="253" t="str">
        <f t="shared" si="120"/>
        <v>Leer</v>
      </c>
      <c r="N602" s="253" t="str">
        <f>VLOOKUP(C602,{"29 - Psychiatrie (Erwachsene)","BGI";"30 - Kinder- und Jugendpsychiatrie","BGII";"31 - Psychosomatik","BGI";0,"Leer"},2,0)</f>
        <v>Leer</v>
      </c>
      <c r="O602" s="253" t="str">
        <f>VLOOKUP(C602,{"29 - Psychiatrie (Erwachsene)","BGIb";"30 - Kinder- und Jugendpsychiatrie","BGIIb";"31 - Psychosomatik","BGIb";0,"Leer"},2,0)</f>
        <v>Leer</v>
      </c>
      <c r="P602" s="253" t="str">
        <f t="shared" si="110"/>
        <v>Leer</v>
      </c>
      <c r="Q602" s="253">
        <f t="shared" si="111"/>
        <v>0</v>
      </c>
      <c r="R602" s="253">
        <f t="shared" si="112"/>
        <v>0</v>
      </c>
      <c r="S602" s="253">
        <f t="shared" si="113"/>
        <v>0</v>
      </c>
      <c r="T602" s="253">
        <f t="shared" si="114"/>
        <v>0</v>
      </c>
      <c r="U602" s="253">
        <f t="shared" si="115"/>
        <v>0</v>
      </c>
      <c r="V602" s="253">
        <f t="shared" si="116"/>
        <v>0</v>
      </c>
      <c r="W602" s="253">
        <f t="shared" si="117"/>
        <v>0</v>
      </c>
    </row>
    <row r="603" spans="2:23" x14ac:dyDescent="0.35">
      <c r="B603" s="58" t="str">
        <f t="shared" si="118"/>
        <v>!!!</v>
      </c>
      <c r="C603" s="226"/>
      <c r="D603" s="246"/>
      <c r="E603" s="248"/>
      <c r="F603" s="261"/>
      <c r="G603" s="172"/>
      <c r="H603" s="246"/>
      <c r="I603" s="28"/>
      <c r="J603" s="17"/>
      <c r="K603" s="253" t="str">
        <f t="shared" si="119"/>
        <v>Leer</v>
      </c>
      <c r="L603" s="253" t="str">
        <f t="shared" si="109"/>
        <v>Leer</v>
      </c>
      <c r="M603" s="253" t="str">
        <f t="shared" si="120"/>
        <v>Leer</v>
      </c>
      <c r="N603" s="253" t="str">
        <f>VLOOKUP(C603,{"29 - Psychiatrie (Erwachsene)","BGI";"30 - Kinder- und Jugendpsychiatrie","BGII";"31 - Psychosomatik","BGI";0,"Leer"},2,0)</f>
        <v>Leer</v>
      </c>
      <c r="O603" s="253" t="str">
        <f>VLOOKUP(C603,{"29 - Psychiatrie (Erwachsene)","BGIb";"30 - Kinder- und Jugendpsychiatrie","BGIIb";"31 - Psychosomatik","BGIb";0,"Leer"},2,0)</f>
        <v>Leer</v>
      </c>
      <c r="P603" s="253" t="str">
        <f t="shared" si="110"/>
        <v>Leer</v>
      </c>
      <c r="Q603" s="253">
        <f t="shared" si="111"/>
        <v>0</v>
      </c>
      <c r="R603" s="253">
        <f t="shared" si="112"/>
        <v>0</v>
      </c>
      <c r="S603" s="253">
        <f t="shared" si="113"/>
        <v>0</v>
      </c>
      <c r="T603" s="253">
        <f t="shared" si="114"/>
        <v>0</v>
      </c>
      <c r="U603" s="253">
        <f t="shared" si="115"/>
        <v>0</v>
      </c>
      <c r="V603" s="253">
        <f t="shared" si="116"/>
        <v>0</v>
      </c>
      <c r="W603" s="253">
        <f t="shared" si="117"/>
        <v>0</v>
      </c>
    </row>
    <row r="604" spans="2:23" x14ac:dyDescent="0.35">
      <c r="B604" s="58" t="str">
        <f t="shared" si="118"/>
        <v>!!!</v>
      </c>
      <c r="C604" s="226"/>
      <c r="D604" s="246"/>
      <c r="E604" s="248"/>
      <c r="F604" s="261"/>
      <c r="G604" s="172"/>
      <c r="H604" s="246"/>
      <c r="I604" s="28"/>
      <c r="J604" s="17"/>
      <c r="K604" s="253" t="str">
        <f t="shared" si="119"/>
        <v>Leer</v>
      </c>
      <c r="L604" s="253" t="str">
        <f t="shared" si="109"/>
        <v>Leer</v>
      </c>
      <c r="M604" s="253" t="str">
        <f t="shared" si="120"/>
        <v>Leer</v>
      </c>
      <c r="N604" s="253" t="str">
        <f>VLOOKUP(C604,{"29 - Psychiatrie (Erwachsene)","BGI";"30 - Kinder- und Jugendpsychiatrie","BGII";"31 - Psychosomatik","BGI";0,"Leer"},2,0)</f>
        <v>Leer</v>
      </c>
      <c r="O604" s="253" t="str">
        <f>VLOOKUP(C604,{"29 - Psychiatrie (Erwachsene)","BGIb";"30 - Kinder- und Jugendpsychiatrie","BGIIb";"31 - Psychosomatik","BGIb";0,"Leer"},2,0)</f>
        <v>Leer</v>
      </c>
      <c r="P604" s="253" t="str">
        <f t="shared" si="110"/>
        <v>Leer</v>
      </c>
      <c r="Q604" s="253">
        <f t="shared" si="111"/>
        <v>0</v>
      </c>
      <c r="R604" s="253">
        <f t="shared" si="112"/>
        <v>0</v>
      </c>
      <c r="S604" s="253">
        <f t="shared" si="113"/>
        <v>0</v>
      </c>
      <c r="T604" s="253">
        <f t="shared" si="114"/>
        <v>0</v>
      </c>
      <c r="U604" s="253">
        <f t="shared" si="115"/>
        <v>0</v>
      </c>
      <c r="V604" s="253">
        <f t="shared" si="116"/>
        <v>0</v>
      </c>
      <c r="W604" s="253">
        <f t="shared" si="117"/>
        <v>0</v>
      </c>
    </row>
    <row r="605" spans="2:23" x14ac:dyDescent="0.35">
      <c r="B605" s="58" t="str">
        <f t="shared" si="118"/>
        <v>!!!</v>
      </c>
      <c r="C605" s="226"/>
      <c r="D605" s="246"/>
      <c r="E605" s="248"/>
      <c r="F605" s="261"/>
      <c r="G605" s="172"/>
      <c r="H605" s="246"/>
      <c r="I605" s="28"/>
      <c r="J605" s="17"/>
      <c r="K605" s="253" t="str">
        <f t="shared" si="119"/>
        <v>Leer</v>
      </c>
      <c r="L605" s="253" t="str">
        <f t="shared" si="109"/>
        <v>Leer</v>
      </c>
      <c r="M605" s="253" t="str">
        <f t="shared" si="120"/>
        <v>Leer</v>
      </c>
      <c r="N605" s="253" t="str">
        <f>VLOOKUP(C605,{"29 - Psychiatrie (Erwachsene)","BGI";"30 - Kinder- und Jugendpsychiatrie","BGII";"31 - Psychosomatik","BGI";0,"Leer"},2,0)</f>
        <v>Leer</v>
      </c>
      <c r="O605" s="253" t="str">
        <f>VLOOKUP(C605,{"29 - Psychiatrie (Erwachsene)","BGIb";"30 - Kinder- und Jugendpsychiatrie","BGIIb";"31 - Psychosomatik","BGIb";0,"Leer"},2,0)</f>
        <v>Leer</v>
      </c>
      <c r="P605" s="253" t="str">
        <f t="shared" si="110"/>
        <v>Leer</v>
      </c>
      <c r="Q605" s="253">
        <f t="shared" si="111"/>
        <v>0</v>
      </c>
      <c r="R605" s="253">
        <f t="shared" si="112"/>
        <v>0</v>
      </c>
      <c r="S605" s="253">
        <f t="shared" si="113"/>
        <v>0</v>
      </c>
      <c r="T605" s="253">
        <f t="shared" si="114"/>
        <v>0</v>
      </c>
      <c r="U605" s="253">
        <f t="shared" si="115"/>
        <v>0</v>
      </c>
      <c r="V605" s="253">
        <f t="shared" si="116"/>
        <v>0</v>
      </c>
      <c r="W605" s="253">
        <f t="shared" si="117"/>
        <v>0</v>
      </c>
    </row>
    <row r="606" spans="2:23" x14ac:dyDescent="0.35">
      <c r="B606" s="58" t="str">
        <f t="shared" si="118"/>
        <v>!!!</v>
      </c>
      <c r="C606" s="226"/>
      <c r="D606" s="246"/>
      <c r="E606" s="248"/>
      <c r="F606" s="261"/>
      <c r="G606" s="172"/>
      <c r="H606" s="246"/>
      <c r="I606" s="28"/>
      <c r="J606" s="17"/>
      <c r="K606" s="253" t="str">
        <f t="shared" si="119"/>
        <v>Leer</v>
      </c>
      <c r="L606" s="253" t="str">
        <f t="shared" si="109"/>
        <v>Leer</v>
      </c>
      <c r="M606" s="253" t="str">
        <f t="shared" si="120"/>
        <v>Leer</v>
      </c>
      <c r="N606" s="253" t="str">
        <f>VLOOKUP(C606,{"29 - Psychiatrie (Erwachsene)","BGI";"30 - Kinder- und Jugendpsychiatrie","BGII";"31 - Psychosomatik","BGI";0,"Leer"},2,0)</f>
        <v>Leer</v>
      </c>
      <c r="O606" s="253" t="str">
        <f>VLOOKUP(C606,{"29 - Psychiatrie (Erwachsene)","BGIb";"30 - Kinder- und Jugendpsychiatrie","BGIIb";"31 - Psychosomatik","BGIb";0,"Leer"},2,0)</f>
        <v>Leer</v>
      </c>
      <c r="P606" s="253" t="str">
        <f t="shared" si="110"/>
        <v>Leer</v>
      </c>
      <c r="Q606" s="253">
        <f t="shared" si="111"/>
        <v>0</v>
      </c>
      <c r="R606" s="253">
        <f t="shared" si="112"/>
        <v>0</v>
      </c>
      <c r="S606" s="253">
        <f t="shared" si="113"/>
        <v>0</v>
      </c>
      <c r="T606" s="253">
        <f t="shared" si="114"/>
        <v>0</v>
      </c>
      <c r="U606" s="253">
        <f t="shared" si="115"/>
        <v>0</v>
      </c>
      <c r="V606" s="253">
        <f t="shared" si="116"/>
        <v>0</v>
      </c>
      <c r="W606" s="253">
        <f t="shared" si="117"/>
        <v>0</v>
      </c>
    </row>
    <row r="607" spans="2:23" x14ac:dyDescent="0.35">
      <c r="B607" s="58" t="str">
        <f t="shared" si="118"/>
        <v>!!!</v>
      </c>
      <c r="C607" s="226"/>
      <c r="D607" s="246"/>
      <c r="E607" s="248"/>
      <c r="F607" s="261"/>
      <c r="G607" s="172"/>
      <c r="H607" s="246"/>
      <c r="I607" s="28"/>
      <c r="J607" s="17"/>
      <c r="K607" s="253" t="str">
        <f t="shared" si="119"/>
        <v>Leer</v>
      </c>
      <c r="L607" s="253" t="str">
        <f t="shared" si="109"/>
        <v>Leer</v>
      </c>
      <c r="M607" s="253" t="str">
        <f t="shared" si="120"/>
        <v>Leer</v>
      </c>
      <c r="N607" s="253" t="str">
        <f>VLOOKUP(C607,{"29 - Psychiatrie (Erwachsene)","BGI";"30 - Kinder- und Jugendpsychiatrie","BGII";"31 - Psychosomatik","BGI";0,"Leer"},2,0)</f>
        <v>Leer</v>
      </c>
      <c r="O607" s="253" t="str">
        <f>VLOOKUP(C607,{"29 - Psychiatrie (Erwachsene)","BGIb";"30 - Kinder- und Jugendpsychiatrie","BGIIb";"31 - Psychosomatik","BGIb";0,"Leer"},2,0)</f>
        <v>Leer</v>
      </c>
      <c r="P607" s="253" t="str">
        <f t="shared" si="110"/>
        <v>Leer</v>
      </c>
      <c r="Q607" s="253">
        <f t="shared" si="111"/>
        <v>0</v>
      </c>
      <c r="R607" s="253">
        <f t="shared" si="112"/>
        <v>0</v>
      </c>
      <c r="S607" s="253">
        <f t="shared" si="113"/>
        <v>0</v>
      </c>
      <c r="T607" s="253">
        <f t="shared" si="114"/>
        <v>0</v>
      </c>
      <c r="U607" s="253">
        <f t="shared" si="115"/>
        <v>0</v>
      </c>
      <c r="V607" s="253">
        <f t="shared" si="116"/>
        <v>0</v>
      </c>
      <c r="W607" s="253">
        <f t="shared" si="117"/>
        <v>0</v>
      </c>
    </row>
    <row r="608" spans="2:23" x14ac:dyDescent="0.35">
      <c r="B608" s="58" t="str">
        <f t="shared" si="118"/>
        <v>!!!</v>
      </c>
      <c r="C608" s="226"/>
      <c r="D608" s="246"/>
      <c r="E608" s="248"/>
      <c r="F608" s="261"/>
      <c r="G608" s="172"/>
      <c r="H608" s="246"/>
      <c r="I608" s="28"/>
      <c r="J608" s="17"/>
      <c r="K608" s="253" t="str">
        <f t="shared" si="119"/>
        <v>Leer</v>
      </c>
      <c r="L608" s="253" t="str">
        <f t="shared" si="109"/>
        <v>Leer</v>
      </c>
      <c r="M608" s="253" t="str">
        <f t="shared" si="120"/>
        <v>Leer</v>
      </c>
      <c r="N608" s="253" t="str">
        <f>VLOOKUP(C608,{"29 - Psychiatrie (Erwachsene)","BGI";"30 - Kinder- und Jugendpsychiatrie","BGII";"31 - Psychosomatik","BGI";0,"Leer"},2,0)</f>
        <v>Leer</v>
      </c>
      <c r="O608" s="253" t="str">
        <f>VLOOKUP(C608,{"29 - Psychiatrie (Erwachsene)","BGIb";"30 - Kinder- und Jugendpsychiatrie","BGIIb";"31 - Psychosomatik","BGIb";0,"Leer"},2,0)</f>
        <v>Leer</v>
      </c>
      <c r="P608" s="253" t="str">
        <f t="shared" si="110"/>
        <v>Leer</v>
      </c>
      <c r="Q608" s="253">
        <f t="shared" si="111"/>
        <v>0</v>
      </c>
      <c r="R608" s="253">
        <f t="shared" si="112"/>
        <v>0</v>
      </c>
      <c r="S608" s="253">
        <f t="shared" si="113"/>
        <v>0</v>
      </c>
      <c r="T608" s="253">
        <f t="shared" si="114"/>
        <v>0</v>
      </c>
      <c r="U608" s="253">
        <f t="shared" si="115"/>
        <v>0</v>
      </c>
      <c r="V608" s="253">
        <f t="shared" si="116"/>
        <v>0</v>
      </c>
      <c r="W608" s="253">
        <f t="shared" si="117"/>
        <v>0</v>
      </c>
    </row>
    <row r="609" spans="2:23" x14ac:dyDescent="0.35">
      <c r="B609" s="58" t="str">
        <f t="shared" si="118"/>
        <v>!!!</v>
      </c>
      <c r="C609" s="226"/>
      <c r="D609" s="246"/>
      <c r="E609" s="248"/>
      <c r="F609" s="261"/>
      <c r="G609" s="172"/>
      <c r="H609" s="246"/>
      <c r="I609" s="28"/>
      <c r="J609" s="17"/>
      <c r="K609" s="253" t="str">
        <f t="shared" si="119"/>
        <v>Leer</v>
      </c>
      <c r="L609" s="253" t="str">
        <f t="shared" si="109"/>
        <v>Leer</v>
      </c>
      <c r="M609" s="253" t="str">
        <f t="shared" si="120"/>
        <v>Leer</v>
      </c>
      <c r="N609" s="253" t="str">
        <f>VLOOKUP(C609,{"29 - Psychiatrie (Erwachsene)","BGI";"30 - Kinder- und Jugendpsychiatrie","BGII";"31 - Psychosomatik","BGI";0,"Leer"},2,0)</f>
        <v>Leer</v>
      </c>
      <c r="O609" s="253" t="str">
        <f>VLOOKUP(C609,{"29 - Psychiatrie (Erwachsene)","BGIb";"30 - Kinder- und Jugendpsychiatrie","BGIIb";"31 - Psychosomatik","BGIb";0,"Leer"},2,0)</f>
        <v>Leer</v>
      </c>
      <c r="P609" s="253" t="str">
        <f t="shared" si="110"/>
        <v>Leer</v>
      </c>
      <c r="Q609" s="253">
        <f t="shared" si="111"/>
        <v>0</v>
      </c>
      <c r="R609" s="253">
        <f t="shared" si="112"/>
        <v>0</v>
      </c>
      <c r="S609" s="253">
        <f t="shared" si="113"/>
        <v>0</v>
      </c>
      <c r="T609" s="253">
        <f t="shared" si="114"/>
        <v>0</v>
      </c>
      <c r="U609" s="253">
        <f t="shared" si="115"/>
        <v>0</v>
      </c>
      <c r="V609" s="253">
        <f t="shared" si="116"/>
        <v>0</v>
      </c>
      <c r="W609" s="253">
        <f t="shared" si="117"/>
        <v>0</v>
      </c>
    </row>
    <row r="610" spans="2:23" x14ac:dyDescent="0.35">
      <c r="B610" s="58" t="str">
        <f t="shared" si="118"/>
        <v>!!!</v>
      </c>
      <c r="C610" s="226"/>
      <c r="D610" s="246"/>
      <c r="E610" s="248"/>
      <c r="F610" s="261"/>
      <c r="G610" s="172"/>
      <c r="H610" s="246"/>
      <c r="I610" s="28"/>
      <c r="J610" s="17"/>
      <c r="K610" s="253" t="str">
        <f t="shared" si="119"/>
        <v>Leer</v>
      </c>
      <c r="L610" s="253" t="str">
        <f t="shared" si="109"/>
        <v>Leer</v>
      </c>
      <c r="M610" s="253" t="str">
        <f t="shared" si="120"/>
        <v>Leer</v>
      </c>
      <c r="N610" s="253" t="str">
        <f>VLOOKUP(C610,{"29 - Psychiatrie (Erwachsene)","BGI";"30 - Kinder- und Jugendpsychiatrie","BGII";"31 - Psychosomatik","BGI";0,"Leer"},2,0)</f>
        <v>Leer</v>
      </c>
      <c r="O610" s="253" t="str">
        <f>VLOOKUP(C610,{"29 - Psychiatrie (Erwachsene)","BGIb";"30 - Kinder- und Jugendpsychiatrie","BGIIb";"31 - Psychosomatik","BGIb";0,"Leer"},2,0)</f>
        <v>Leer</v>
      </c>
      <c r="P610" s="253" t="str">
        <f t="shared" si="110"/>
        <v>Leer</v>
      </c>
      <c r="Q610" s="253">
        <f t="shared" si="111"/>
        <v>0</v>
      </c>
      <c r="R610" s="253">
        <f t="shared" si="112"/>
        <v>0</v>
      </c>
      <c r="S610" s="253">
        <f t="shared" si="113"/>
        <v>0</v>
      </c>
      <c r="T610" s="253">
        <f t="shared" si="114"/>
        <v>0</v>
      </c>
      <c r="U610" s="253">
        <f t="shared" si="115"/>
        <v>0</v>
      </c>
      <c r="V610" s="253">
        <f t="shared" si="116"/>
        <v>0</v>
      </c>
      <c r="W610" s="253">
        <f t="shared" si="117"/>
        <v>0</v>
      </c>
    </row>
    <row r="611" spans="2:23" x14ac:dyDescent="0.35">
      <c r="B611" s="58" t="str">
        <f t="shared" si="118"/>
        <v>!!!</v>
      </c>
      <c r="C611" s="226"/>
      <c r="D611" s="246"/>
      <c r="E611" s="248"/>
      <c r="F611" s="261"/>
      <c r="G611" s="172"/>
      <c r="H611" s="246"/>
      <c r="I611" s="28"/>
      <c r="J611" s="17"/>
      <c r="K611" s="253" t="str">
        <f t="shared" si="119"/>
        <v>Leer</v>
      </c>
      <c r="L611" s="253" t="str">
        <f t="shared" si="109"/>
        <v>Leer</v>
      </c>
      <c r="M611" s="253" t="str">
        <f t="shared" si="120"/>
        <v>Leer</v>
      </c>
      <c r="N611" s="253" t="str">
        <f>VLOOKUP(C611,{"29 - Psychiatrie (Erwachsene)","BGI";"30 - Kinder- und Jugendpsychiatrie","BGII";"31 - Psychosomatik","BGI";0,"Leer"},2,0)</f>
        <v>Leer</v>
      </c>
      <c r="O611" s="253" t="str">
        <f>VLOOKUP(C611,{"29 - Psychiatrie (Erwachsene)","BGIb";"30 - Kinder- und Jugendpsychiatrie","BGIIb";"31 - Psychosomatik","BGIb";0,"Leer"},2,0)</f>
        <v>Leer</v>
      </c>
      <c r="P611" s="253" t="str">
        <f t="shared" si="110"/>
        <v>Leer</v>
      </c>
      <c r="Q611" s="253">
        <f t="shared" si="111"/>
        <v>0</v>
      </c>
      <c r="R611" s="253">
        <f t="shared" si="112"/>
        <v>0</v>
      </c>
      <c r="S611" s="253">
        <f t="shared" si="113"/>
        <v>0</v>
      </c>
      <c r="T611" s="253">
        <f t="shared" si="114"/>
        <v>0</v>
      </c>
      <c r="U611" s="253">
        <f t="shared" si="115"/>
        <v>0</v>
      </c>
      <c r="V611" s="253">
        <f t="shared" si="116"/>
        <v>0</v>
      </c>
      <c r="W611" s="253">
        <f t="shared" si="117"/>
        <v>0</v>
      </c>
    </row>
    <row r="612" spans="2:23" x14ac:dyDescent="0.35">
      <c r="B612" s="58" t="str">
        <f t="shared" si="118"/>
        <v>!!!</v>
      </c>
      <c r="C612" s="226"/>
      <c r="D612" s="246"/>
      <c r="E612" s="248"/>
      <c r="F612" s="261"/>
      <c r="G612" s="172"/>
      <c r="H612" s="246"/>
      <c r="I612" s="28"/>
      <c r="J612" s="17"/>
      <c r="K612" s="253" t="str">
        <f t="shared" si="119"/>
        <v>Leer</v>
      </c>
      <c r="L612" s="253" t="str">
        <f t="shared" si="109"/>
        <v>Leer</v>
      </c>
      <c r="M612" s="253" t="str">
        <f t="shared" si="120"/>
        <v>Leer</v>
      </c>
      <c r="N612" s="253" t="str">
        <f>VLOOKUP(C612,{"29 - Psychiatrie (Erwachsene)","BGI";"30 - Kinder- und Jugendpsychiatrie","BGII";"31 - Psychosomatik","BGI";0,"Leer"},2,0)</f>
        <v>Leer</v>
      </c>
      <c r="O612" s="253" t="str">
        <f>VLOOKUP(C612,{"29 - Psychiatrie (Erwachsene)","BGIb";"30 - Kinder- und Jugendpsychiatrie","BGIIb";"31 - Psychosomatik","BGIb";0,"Leer"},2,0)</f>
        <v>Leer</v>
      </c>
      <c r="P612" s="253" t="str">
        <f t="shared" si="110"/>
        <v>Leer</v>
      </c>
      <c r="Q612" s="253">
        <f t="shared" si="111"/>
        <v>0</v>
      </c>
      <c r="R612" s="253">
        <f t="shared" si="112"/>
        <v>0</v>
      </c>
      <c r="S612" s="253">
        <f t="shared" si="113"/>
        <v>0</v>
      </c>
      <c r="T612" s="253">
        <f t="shared" si="114"/>
        <v>0</v>
      </c>
      <c r="U612" s="253">
        <f t="shared" si="115"/>
        <v>0</v>
      </c>
      <c r="V612" s="253">
        <f t="shared" si="116"/>
        <v>0</v>
      </c>
      <c r="W612" s="253">
        <f t="shared" si="117"/>
        <v>0</v>
      </c>
    </row>
    <row r="613" spans="2:23" x14ac:dyDescent="0.35">
      <c r="B613" s="58" t="str">
        <f t="shared" si="118"/>
        <v>!!!</v>
      </c>
      <c r="C613" s="226"/>
      <c r="D613" s="246"/>
      <c r="E613" s="248"/>
      <c r="F613" s="261"/>
      <c r="G613" s="172"/>
      <c r="H613" s="246"/>
      <c r="I613" s="28"/>
      <c r="J613" s="17"/>
      <c r="K613" s="253" t="str">
        <f t="shared" si="119"/>
        <v>Leer</v>
      </c>
      <c r="L613" s="253" t="str">
        <f t="shared" si="109"/>
        <v>Leer</v>
      </c>
      <c r="M613" s="253" t="str">
        <f t="shared" si="120"/>
        <v>Leer</v>
      </c>
      <c r="N613" s="253" t="str">
        <f>VLOOKUP(C613,{"29 - Psychiatrie (Erwachsene)","BGI";"30 - Kinder- und Jugendpsychiatrie","BGII";"31 - Psychosomatik","BGI";0,"Leer"},2,0)</f>
        <v>Leer</v>
      </c>
      <c r="O613" s="253" t="str">
        <f>VLOOKUP(C613,{"29 - Psychiatrie (Erwachsene)","BGIb";"30 - Kinder- und Jugendpsychiatrie","BGIIb";"31 - Psychosomatik","BGIb";0,"Leer"},2,0)</f>
        <v>Leer</v>
      </c>
      <c r="P613" s="253" t="str">
        <f t="shared" si="110"/>
        <v>Leer</v>
      </c>
      <c r="Q613" s="253">
        <f t="shared" si="111"/>
        <v>0</v>
      </c>
      <c r="R613" s="253">
        <f t="shared" si="112"/>
        <v>0</v>
      </c>
      <c r="S613" s="253">
        <f t="shared" si="113"/>
        <v>0</v>
      </c>
      <c r="T613" s="253">
        <f t="shared" si="114"/>
        <v>0</v>
      </c>
      <c r="U613" s="253">
        <f t="shared" si="115"/>
        <v>0</v>
      </c>
      <c r="V613" s="253">
        <f t="shared" si="116"/>
        <v>0</v>
      </c>
      <c r="W613" s="253">
        <f t="shared" si="117"/>
        <v>0</v>
      </c>
    </row>
    <row r="614" spans="2:23" x14ac:dyDescent="0.35">
      <c r="B614" s="58" t="str">
        <f t="shared" si="118"/>
        <v>!!!</v>
      </c>
      <c r="C614" s="226"/>
      <c r="D614" s="246"/>
      <c r="E614" s="248"/>
      <c r="F614" s="261"/>
      <c r="G614" s="172"/>
      <c r="H614" s="246"/>
      <c r="I614" s="28"/>
      <c r="J614" s="17"/>
      <c r="K614" s="253" t="str">
        <f t="shared" si="119"/>
        <v>Leer</v>
      </c>
      <c r="L614" s="253" t="str">
        <f t="shared" si="109"/>
        <v>Leer</v>
      </c>
      <c r="M614" s="253" t="str">
        <f t="shared" si="120"/>
        <v>Leer</v>
      </c>
      <c r="N614" s="253" t="str">
        <f>VLOOKUP(C614,{"29 - Psychiatrie (Erwachsene)","BGI";"30 - Kinder- und Jugendpsychiatrie","BGII";"31 - Psychosomatik","BGI";0,"Leer"},2,0)</f>
        <v>Leer</v>
      </c>
      <c r="O614" s="253" t="str">
        <f>VLOOKUP(C614,{"29 - Psychiatrie (Erwachsene)","BGIb";"30 - Kinder- und Jugendpsychiatrie","BGIIb";"31 - Psychosomatik","BGIb";0,"Leer"},2,0)</f>
        <v>Leer</v>
      </c>
      <c r="P614" s="253" t="str">
        <f t="shared" si="110"/>
        <v>Leer</v>
      </c>
      <c r="Q614" s="253">
        <f t="shared" si="111"/>
        <v>0</v>
      </c>
      <c r="R614" s="253">
        <f t="shared" si="112"/>
        <v>0</v>
      </c>
      <c r="S614" s="253">
        <f t="shared" si="113"/>
        <v>0</v>
      </c>
      <c r="T614" s="253">
        <f t="shared" si="114"/>
        <v>0</v>
      </c>
      <c r="U614" s="253">
        <f t="shared" si="115"/>
        <v>0</v>
      </c>
      <c r="V614" s="253">
        <f t="shared" si="116"/>
        <v>0</v>
      </c>
      <c r="W614" s="253">
        <f t="shared" si="117"/>
        <v>0</v>
      </c>
    </row>
    <row r="615" spans="2:23" x14ac:dyDescent="0.35">
      <c r="B615" s="58" t="str">
        <f t="shared" si="118"/>
        <v>!!!</v>
      </c>
      <c r="C615" s="226"/>
      <c r="D615" s="246"/>
      <c r="E615" s="248"/>
      <c r="F615" s="261"/>
      <c r="G615" s="172"/>
      <c r="H615" s="246"/>
      <c r="I615" s="28"/>
      <c r="J615" s="17"/>
      <c r="K615" s="253" t="str">
        <f t="shared" si="119"/>
        <v>Leer</v>
      </c>
      <c r="L615" s="253" t="str">
        <f t="shared" si="109"/>
        <v>Leer</v>
      </c>
      <c r="M615" s="253" t="str">
        <f t="shared" si="120"/>
        <v>Leer</v>
      </c>
      <c r="N615" s="253" t="str">
        <f>VLOOKUP(C615,{"29 - Psychiatrie (Erwachsene)","BGI";"30 - Kinder- und Jugendpsychiatrie","BGII";"31 - Psychosomatik","BGI";0,"Leer"},2,0)</f>
        <v>Leer</v>
      </c>
      <c r="O615" s="253" t="str">
        <f>VLOOKUP(C615,{"29 - Psychiatrie (Erwachsene)","BGIb";"30 - Kinder- und Jugendpsychiatrie","BGIIb";"31 - Psychosomatik","BGIb";0,"Leer"},2,0)</f>
        <v>Leer</v>
      </c>
      <c r="P615" s="253" t="str">
        <f t="shared" si="110"/>
        <v>Leer</v>
      </c>
      <c r="Q615" s="253">
        <f t="shared" si="111"/>
        <v>0</v>
      </c>
      <c r="R615" s="253">
        <f t="shared" si="112"/>
        <v>0</v>
      </c>
      <c r="S615" s="253">
        <f t="shared" si="113"/>
        <v>0</v>
      </c>
      <c r="T615" s="253">
        <f t="shared" si="114"/>
        <v>0</v>
      </c>
      <c r="U615" s="253">
        <f t="shared" si="115"/>
        <v>0</v>
      </c>
      <c r="V615" s="253">
        <f t="shared" si="116"/>
        <v>0</v>
      </c>
      <c r="W615" s="253">
        <f t="shared" si="117"/>
        <v>0</v>
      </c>
    </row>
    <row r="616" spans="2:23" x14ac:dyDescent="0.35">
      <c r="B616" s="58" t="str">
        <f t="shared" si="118"/>
        <v>!!!</v>
      </c>
      <c r="C616" s="226"/>
      <c r="D616" s="246"/>
      <c r="E616" s="248"/>
      <c r="F616" s="261"/>
      <c r="G616" s="172"/>
      <c r="H616" s="246"/>
      <c r="I616" s="28"/>
      <c r="J616" s="17"/>
      <c r="K616" s="253" t="str">
        <f t="shared" si="119"/>
        <v>Leer</v>
      </c>
      <c r="L616" s="253" t="str">
        <f t="shared" si="109"/>
        <v>Leer</v>
      </c>
      <c r="M616" s="253" t="str">
        <f t="shared" si="120"/>
        <v>Leer</v>
      </c>
      <c r="N616" s="253" t="str">
        <f>VLOOKUP(C616,{"29 - Psychiatrie (Erwachsene)","BGI";"30 - Kinder- und Jugendpsychiatrie","BGII";"31 - Psychosomatik","BGI";0,"Leer"},2,0)</f>
        <v>Leer</v>
      </c>
      <c r="O616" s="253" t="str">
        <f>VLOOKUP(C616,{"29 - Psychiatrie (Erwachsene)","BGIb";"30 - Kinder- und Jugendpsychiatrie","BGIIb";"31 - Psychosomatik","BGIb";0,"Leer"},2,0)</f>
        <v>Leer</v>
      </c>
      <c r="P616" s="253" t="str">
        <f t="shared" si="110"/>
        <v>Leer</v>
      </c>
      <c r="Q616" s="253">
        <f t="shared" si="111"/>
        <v>0</v>
      </c>
      <c r="R616" s="253">
        <f t="shared" si="112"/>
        <v>0</v>
      </c>
      <c r="S616" s="253">
        <f t="shared" si="113"/>
        <v>0</v>
      </c>
      <c r="T616" s="253">
        <f t="shared" si="114"/>
        <v>0</v>
      </c>
      <c r="U616" s="253">
        <f t="shared" si="115"/>
        <v>0</v>
      </c>
      <c r="V616" s="253">
        <f t="shared" si="116"/>
        <v>0</v>
      </c>
      <c r="W616" s="253">
        <f t="shared" si="117"/>
        <v>0</v>
      </c>
    </row>
    <row r="617" spans="2:23" x14ac:dyDescent="0.35">
      <c r="B617" s="58" t="str">
        <f t="shared" si="118"/>
        <v>!!!</v>
      </c>
      <c r="C617" s="226"/>
      <c r="D617" s="246"/>
      <c r="E617" s="248"/>
      <c r="F617" s="261"/>
      <c r="G617" s="172"/>
      <c r="H617" s="246"/>
      <c r="I617" s="28"/>
      <c r="J617" s="17"/>
      <c r="K617" s="253" t="str">
        <f t="shared" si="119"/>
        <v>Leer</v>
      </c>
      <c r="L617" s="253" t="str">
        <f t="shared" si="109"/>
        <v>Leer</v>
      </c>
      <c r="M617" s="253" t="str">
        <f t="shared" si="120"/>
        <v>Leer</v>
      </c>
      <c r="N617" s="253" t="str">
        <f>VLOOKUP(C617,{"29 - Psychiatrie (Erwachsene)","BGI";"30 - Kinder- und Jugendpsychiatrie","BGII";"31 - Psychosomatik","BGI";0,"Leer"},2,0)</f>
        <v>Leer</v>
      </c>
      <c r="O617" s="253" t="str">
        <f>VLOOKUP(C617,{"29 - Psychiatrie (Erwachsene)","BGIb";"30 - Kinder- und Jugendpsychiatrie","BGIIb";"31 - Psychosomatik","BGIb";0,"Leer"},2,0)</f>
        <v>Leer</v>
      </c>
      <c r="P617" s="253" t="str">
        <f t="shared" si="110"/>
        <v>Leer</v>
      </c>
      <c r="Q617" s="253">
        <f t="shared" si="111"/>
        <v>0</v>
      </c>
      <c r="R617" s="253">
        <f t="shared" si="112"/>
        <v>0</v>
      </c>
      <c r="S617" s="253">
        <f t="shared" si="113"/>
        <v>0</v>
      </c>
      <c r="T617" s="253">
        <f t="shared" si="114"/>
        <v>0</v>
      </c>
      <c r="U617" s="253">
        <f t="shared" si="115"/>
        <v>0</v>
      </c>
      <c r="V617" s="253">
        <f t="shared" si="116"/>
        <v>0</v>
      </c>
      <c r="W617" s="253">
        <f t="shared" si="117"/>
        <v>0</v>
      </c>
    </row>
    <row r="618" spans="2:23" x14ac:dyDescent="0.35">
      <c r="B618" s="58" t="str">
        <f t="shared" si="118"/>
        <v>!!!</v>
      </c>
      <c r="C618" s="226"/>
      <c r="D618" s="246"/>
      <c r="E618" s="248"/>
      <c r="F618" s="261"/>
      <c r="G618" s="172"/>
      <c r="H618" s="246"/>
      <c r="I618" s="28"/>
      <c r="J618" s="17"/>
      <c r="K618" s="253" t="str">
        <f t="shared" si="119"/>
        <v>Leer</v>
      </c>
      <c r="L618" s="253" t="str">
        <f t="shared" si="109"/>
        <v>Leer</v>
      </c>
      <c r="M618" s="253" t="str">
        <f t="shared" si="120"/>
        <v>Leer</v>
      </c>
      <c r="N618" s="253" t="str">
        <f>VLOOKUP(C618,{"29 - Psychiatrie (Erwachsene)","BGI";"30 - Kinder- und Jugendpsychiatrie","BGII";"31 - Psychosomatik","BGI";0,"Leer"},2,0)</f>
        <v>Leer</v>
      </c>
      <c r="O618" s="253" t="str">
        <f>VLOOKUP(C618,{"29 - Psychiatrie (Erwachsene)","BGIb";"30 - Kinder- und Jugendpsychiatrie","BGIIb";"31 - Psychosomatik","BGIb";0,"Leer"},2,0)</f>
        <v>Leer</v>
      </c>
      <c r="P618" s="253" t="str">
        <f t="shared" si="110"/>
        <v>Leer</v>
      </c>
      <c r="Q618" s="253">
        <f t="shared" si="111"/>
        <v>0</v>
      </c>
      <c r="R618" s="253">
        <f t="shared" si="112"/>
        <v>0</v>
      </c>
      <c r="S618" s="253">
        <f t="shared" si="113"/>
        <v>0</v>
      </c>
      <c r="T618" s="253">
        <f t="shared" si="114"/>
        <v>0</v>
      </c>
      <c r="U618" s="253">
        <f t="shared" si="115"/>
        <v>0</v>
      </c>
      <c r="V618" s="253">
        <f t="shared" si="116"/>
        <v>0</v>
      </c>
      <c r="W618" s="253">
        <f t="shared" si="117"/>
        <v>0</v>
      </c>
    </row>
    <row r="619" spans="2:23" x14ac:dyDescent="0.35">
      <c r="B619" s="58" t="str">
        <f t="shared" si="118"/>
        <v>!!!</v>
      </c>
      <c r="C619" s="226"/>
      <c r="D619" s="246"/>
      <c r="E619" s="248"/>
      <c r="F619" s="261"/>
      <c r="G619" s="172"/>
      <c r="H619" s="246"/>
      <c r="I619" s="28"/>
      <c r="J619" s="17"/>
      <c r="K619" s="253" t="str">
        <f t="shared" si="119"/>
        <v>Leer</v>
      </c>
      <c r="L619" s="253" t="str">
        <f t="shared" si="109"/>
        <v>Leer</v>
      </c>
      <c r="M619" s="253" t="str">
        <f t="shared" si="120"/>
        <v>Leer</v>
      </c>
      <c r="N619" s="253" t="str">
        <f>VLOOKUP(C619,{"29 - Psychiatrie (Erwachsene)","BGI";"30 - Kinder- und Jugendpsychiatrie","BGII";"31 - Psychosomatik","BGI";0,"Leer"},2,0)</f>
        <v>Leer</v>
      </c>
      <c r="O619" s="253" t="str">
        <f>VLOOKUP(C619,{"29 - Psychiatrie (Erwachsene)","BGIb";"30 - Kinder- und Jugendpsychiatrie","BGIIb";"31 - Psychosomatik","BGIb";0,"Leer"},2,0)</f>
        <v>Leer</v>
      </c>
      <c r="P619" s="253" t="str">
        <f t="shared" si="110"/>
        <v>Leer</v>
      </c>
      <c r="Q619" s="253">
        <f t="shared" si="111"/>
        <v>0</v>
      </c>
      <c r="R619" s="253">
        <f t="shared" si="112"/>
        <v>0</v>
      </c>
      <c r="S619" s="253">
        <f t="shared" si="113"/>
        <v>0</v>
      </c>
      <c r="T619" s="253">
        <f t="shared" si="114"/>
        <v>0</v>
      </c>
      <c r="U619" s="253">
        <f t="shared" si="115"/>
        <v>0</v>
      </c>
      <c r="V619" s="253">
        <f t="shared" si="116"/>
        <v>0</v>
      </c>
      <c r="W619" s="253">
        <f t="shared" si="117"/>
        <v>0</v>
      </c>
    </row>
    <row r="620" spans="2:23" x14ac:dyDescent="0.35">
      <c r="B620" s="58" t="str">
        <f t="shared" si="118"/>
        <v>!!!</v>
      </c>
      <c r="C620" s="226"/>
      <c r="D620" s="246"/>
      <c r="E620" s="248"/>
      <c r="F620" s="261"/>
      <c r="G620" s="172"/>
      <c r="H620" s="246"/>
      <c r="I620" s="28"/>
      <c r="J620" s="17"/>
      <c r="K620" s="253" t="str">
        <f t="shared" si="119"/>
        <v>Leer</v>
      </c>
      <c r="L620" s="253" t="str">
        <f t="shared" si="109"/>
        <v>Leer</v>
      </c>
      <c r="M620" s="253" t="str">
        <f t="shared" si="120"/>
        <v>Leer</v>
      </c>
      <c r="N620" s="253" t="str">
        <f>VLOOKUP(C620,{"29 - Psychiatrie (Erwachsene)","BGI";"30 - Kinder- und Jugendpsychiatrie","BGII";"31 - Psychosomatik","BGI";0,"Leer"},2,0)</f>
        <v>Leer</v>
      </c>
      <c r="O620" s="253" t="str">
        <f>VLOOKUP(C620,{"29 - Psychiatrie (Erwachsene)","BGIb";"30 - Kinder- und Jugendpsychiatrie","BGIIb";"31 - Psychosomatik","BGIb";0,"Leer"},2,0)</f>
        <v>Leer</v>
      </c>
      <c r="P620" s="253" t="str">
        <f t="shared" si="110"/>
        <v>Leer</v>
      </c>
      <c r="Q620" s="253">
        <f t="shared" si="111"/>
        <v>0</v>
      </c>
      <c r="R620" s="253">
        <f t="shared" si="112"/>
        <v>0</v>
      </c>
      <c r="S620" s="253">
        <f t="shared" si="113"/>
        <v>0</v>
      </c>
      <c r="T620" s="253">
        <f t="shared" si="114"/>
        <v>0</v>
      </c>
      <c r="U620" s="253">
        <f t="shared" si="115"/>
        <v>0</v>
      </c>
      <c r="V620" s="253">
        <f t="shared" si="116"/>
        <v>0</v>
      </c>
      <c r="W620" s="253">
        <f t="shared" si="117"/>
        <v>0</v>
      </c>
    </row>
    <row r="621" spans="2:23" x14ac:dyDescent="0.35">
      <c r="B621" s="58" t="str">
        <f t="shared" si="118"/>
        <v>!!!</v>
      </c>
      <c r="C621" s="226"/>
      <c r="D621" s="246"/>
      <c r="E621" s="248"/>
      <c r="F621" s="261"/>
      <c r="G621" s="172"/>
      <c r="H621" s="246"/>
      <c r="I621" s="28"/>
      <c r="J621" s="17"/>
      <c r="K621" s="253" t="str">
        <f t="shared" si="119"/>
        <v>Leer</v>
      </c>
      <c r="L621" s="253" t="str">
        <f t="shared" si="109"/>
        <v>Leer</v>
      </c>
      <c r="M621" s="253" t="str">
        <f t="shared" si="120"/>
        <v>Leer</v>
      </c>
      <c r="N621" s="253" t="str">
        <f>VLOOKUP(C621,{"29 - Psychiatrie (Erwachsene)","BGI";"30 - Kinder- und Jugendpsychiatrie","BGII";"31 - Psychosomatik","BGI";0,"Leer"},2,0)</f>
        <v>Leer</v>
      </c>
      <c r="O621" s="253" t="str">
        <f>VLOOKUP(C621,{"29 - Psychiatrie (Erwachsene)","BGIb";"30 - Kinder- und Jugendpsychiatrie","BGIIb";"31 - Psychosomatik","BGIb";0,"Leer"},2,0)</f>
        <v>Leer</v>
      </c>
      <c r="P621" s="253" t="str">
        <f t="shared" si="110"/>
        <v>Leer</v>
      </c>
      <c r="Q621" s="253">
        <f t="shared" si="111"/>
        <v>0</v>
      </c>
      <c r="R621" s="253">
        <f t="shared" si="112"/>
        <v>0</v>
      </c>
      <c r="S621" s="253">
        <f t="shared" si="113"/>
        <v>0</v>
      </c>
      <c r="T621" s="253">
        <f t="shared" si="114"/>
        <v>0</v>
      </c>
      <c r="U621" s="253">
        <f t="shared" si="115"/>
        <v>0</v>
      </c>
      <c r="V621" s="253">
        <f t="shared" si="116"/>
        <v>0</v>
      </c>
      <c r="W621" s="253">
        <f t="shared" si="117"/>
        <v>0</v>
      </c>
    </row>
    <row r="622" spans="2:23" x14ac:dyDescent="0.35">
      <c r="B622" s="58" t="str">
        <f t="shared" si="118"/>
        <v>!!!</v>
      </c>
      <c r="C622" s="226"/>
      <c r="D622" s="246"/>
      <c r="E622" s="248"/>
      <c r="F622" s="261"/>
      <c r="G622" s="172"/>
      <c r="H622" s="246"/>
      <c r="I622" s="28"/>
      <c r="J622" s="17"/>
      <c r="K622" s="253" t="str">
        <f t="shared" si="119"/>
        <v>Leer</v>
      </c>
      <c r="L622" s="253" t="str">
        <f t="shared" si="109"/>
        <v>Leer</v>
      </c>
      <c r="M622" s="253" t="str">
        <f t="shared" si="120"/>
        <v>Leer</v>
      </c>
      <c r="N622" s="253" t="str">
        <f>VLOOKUP(C622,{"29 - Psychiatrie (Erwachsene)","BGI";"30 - Kinder- und Jugendpsychiatrie","BGII";"31 - Psychosomatik","BGI";0,"Leer"},2,0)</f>
        <v>Leer</v>
      </c>
      <c r="O622" s="253" t="str">
        <f>VLOOKUP(C622,{"29 - Psychiatrie (Erwachsene)","BGIb";"30 - Kinder- und Jugendpsychiatrie","BGIIb";"31 - Psychosomatik","BGIb";0,"Leer"},2,0)</f>
        <v>Leer</v>
      </c>
      <c r="P622" s="253" t="str">
        <f t="shared" si="110"/>
        <v>Leer</v>
      </c>
      <c r="Q622" s="253">
        <f t="shared" si="111"/>
        <v>0</v>
      </c>
      <c r="R622" s="253">
        <f t="shared" si="112"/>
        <v>0</v>
      </c>
      <c r="S622" s="253">
        <f t="shared" si="113"/>
        <v>0</v>
      </c>
      <c r="T622" s="253">
        <f t="shared" si="114"/>
        <v>0</v>
      </c>
      <c r="U622" s="253">
        <f t="shared" si="115"/>
        <v>0</v>
      </c>
      <c r="V622" s="253">
        <f t="shared" si="116"/>
        <v>0</v>
      </c>
      <c r="W622" s="253">
        <f t="shared" si="117"/>
        <v>0</v>
      </c>
    </row>
    <row r="623" spans="2:23" x14ac:dyDescent="0.35">
      <c r="B623" s="58" t="str">
        <f t="shared" si="118"/>
        <v>!!!</v>
      </c>
      <c r="C623" s="226"/>
      <c r="D623" s="246"/>
      <c r="E623" s="248"/>
      <c r="F623" s="261"/>
      <c r="G623" s="172"/>
      <c r="H623" s="246"/>
      <c r="I623" s="28"/>
      <c r="J623" s="17"/>
      <c r="K623" s="253" t="str">
        <f t="shared" si="119"/>
        <v>Leer</v>
      </c>
      <c r="L623" s="253" t="str">
        <f t="shared" si="109"/>
        <v>Leer</v>
      </c>
      <c r="M623" s="253" t="str">
        <f t="shared" si="120"/>
        <v>Leer</v>
      </c>
      <c r="N623" s="253" t="str">
        <f>VLOOKUP(C623,{"29 - Psychiatrie (Erwachsene)","BGI";"30 - Kinder- und Jugendpsychiatrie","BGII";"31 - Psychosomatik","BGI";0,"Leer"},2,0)</f>
        <v>Leer</v>
      </c>
      <c r="O623" s="253" t="str">
        <f>VLOOKUP(C623,{"29 - Psychiatrie (Erwachsene)","BGIb";"30 - Kinder- und Jugendpsychiatrie","BGIIb";"31 - Psychosomatik","BGIb";0,"Leer"},2,0)</f>
        <v>Leer</v>
      </c>
      <c r="P623" s="253" t="str">
        <f t="shared" si="110"/>
        <v>Leer</v>
      </c>
      <c r="Q623" s="253">
        <f t="shared" si="111"/>
        <v>0</v>
      </c>
      <c r="R623" s="253">
        <f t="shared" si="112"/>
        <v>0</v>
      </c>
      <c r="S623" s="253">
        <f t="shared" si="113"/>
        <v>0</v>
      </c>
      <c r="T623" s="253">
        <f t="shared" si="114"/>
        <v>0</v>
      </c>
      <c r="U623" s="253">
        <f t="shared" si="115"/>
        <v>0</v>
      </c>
      <c r="V623" s="253">
        <f t="shared" si="116"/>
        <v>0</v>
      </c>
      <c r="W623" s="253">
        <f t="shared" si="117"/>
        <v>0</v>
      </c>
    </row>
    <row r="624" spans="2:23" x14ac:dyDescent="0.35">
      <c r="B624" s="58" t="str">
        <f t="shared" si="118"/>
        <v>!!!</v>
      </c>
      <c r="C624" s="226"/>
      <c r="D624" s="246"/>
      <c r="E624" s="248"/>
      <c r="F624" s="261"/>
      <c r="G624" s="172"/>
      <c r="H624" s="246"/>
      <c r="I624" s="28"/>
      <c r="J624" s="17"/>
      <c r="K624" s="253" t="str">
        <f t="shared" si="119"/>
        <v>Leer</v>
      </c>
      <c r="L624" s="253" t="str">
        <f t="shared" si="109"/>
        <v>Leer</v>
      </c>
      <c r="M624" s="253" t="str">
        <f t="shared" si="120"/>
        <v>Leer</v>
      </c>
      <c r="N624" s="253" t="str">
        <f>VLOOKUP(C624,{"29 - Psychiatrie (Erwachsene)","BGI";"30 - Kinder- und Jugendpsychiatrie","BGII";"31 - Psychosomatik","BGI";0,"Leer"},2,0)</f>
        <v>Leer</v>
      </c>
      <c r="O624" s="253" t="str">
        <f>VLOOKUP(C624,{"29 - Psychiatrie (Erwachsene)","BGIb";"30 - Kinder- und Jugendpsychiatrie","BGIIb";"31 - Psychosomatik","BGIb";0,"Leer"},2,0)</f>
        <v>Leer</v>
      </c>
      <c r="P624" s="253" t="str">
        <f t="shared" si="110"/>
        <v>Leer</v>
      </c>
      <c r="Q624" s="253">
        <f t="shared" si="111"/>
        <v>0</v>
      </c>
      <c r="R624" s="253">
        <f t="shared" si="112"/>
        <v>0</v>
      </c>
      <c r="S624" s="253">
        <f t="shared" si="113"/>
        <v>0</v>
      </c>
      <c r="T624" s="253">
        <f t="shared" si="114"/>
        <v>0</v>
      </c>
      <c r="U624" s="253">
        <f t="shared" si="115"/>
        <v>0</v>
      </c>
      <c r="V624" s="253">
        <f t="shared" si="116"/>
        <v>0</v>
      </c>
      <c r="W624" s="253">
        <f t="shared" si="117"/>
        <v>0</v>
      </c>
    </row>
    <row r="625" spans="2:23" x14ac:dyDescent="0.35">
      <c r="B625" s="58" t="str">
        <f t="shared" si="118"/>
        <v>!!!</v>
      </c>
      <c r="C625" s="226"/>
      <c r="D625" s="246"/>
      <c r="E625" s="248"/>
      <c r="F625" s="261"/>
      <c r="G625" s="172"/>
      <c r="H625" s="246"/>
      <c r="I625" s="28"/>
      <c r="J625" s="17"/>
      <c r="K625" s="253" t="str">
        <f t="shared" si="119"/>
        <v>Leer</v>
      </c>
      <c r="L625" s="253" t="str">
        <f t="shared" si="109"/>
        <v>Leer</v>
      </c>
      <c r="M625" s="253" t="str">
        <f t="shared" si="120"/>
        <v>Leer</v>
      </c>
      <c r="N625" s="253" t="str">
        <f>VLOOKUP(C625,{"29 - Psychiatrie (Erwachsene)","BGI";"30 - Kinder- und Jugendpsychiatrie","BGII";"31 - Psychosomatik","BGI";0,"Leer"},2,0)</f>
        <v>Leer</v>
      </c>
      <c r="O625" s="253" t="str">
        <f>VLOOKUP(C625,{"29 - Psychiatrie (Erwachsene)","BGIb";"30 - Kinder- und Jugendpsychiatrie","BGIIb";"31 - Psychosomatik","BGIb";0,"Leer"},2,0)</f>
        <v>Leer</v>
      </c>
      <c r="P625" s="253" t="str">
        <f t="shared" si="110"/>
        <v>Leer</v>
      </c>
      <c r="Q625" s="253">
        <f t="shared" si="111"/>
        <v>0</v>
      </c>
      <c r="R625" s="253">
        <f t="shared" si="112"/>
        <v>0</v>
      </c>
      <c r="S625" s="253">
        <f t="shared" si="113"/>
        <v>0</v>
      </c>
      <c r="T625" s="253">
        <f t="shared" si="114"/>
        <v>0</v>
      </c>
      <c r="U625" s="253">
        <f t="shared" si="115"/>
        <v>0</v>
      </c>
      <c r="V625" s="253">
        <f t="shared" si="116"/>
        <v>0</v>
      </c>
      <c r="W625" s="253">
        <f t="shared" si="117"/>
        <v>0</v>
      </c>
    </row>
    <row r="626" spans="2:23" x14ac:dyDescent="0.35">
      <c r="B626" s="58" t="str">
        <f t="shared" si="118"/>
        <v>!!!</v>
      </c>
      <c r="C626" s="226"/>
      <c r="D626" s="246"/>
      <c r="E626" s="248"/>
      <c r="F626" s="261"/>
      <c r="G626" s="172"/>
      <c r="H626" s="246"/>
      <c r="I626" s="28"/>
      <c r="J626" s="17"/>
      <c r="K626" s="253" t="str">
        <f t="shared" si="119"/>
        <v>Leer</v>
      </c>
      <c r="L626" s="253" t="str">
        <f t="shared" si="109"/>
        <v>Leer</v>
      </c>
      <c r="M626" s="253" t="str">
        <f t="shared" si="120"/>
        <v>Leer</v>
      </c>
      <c r="N626" s="253" t="str">
        <f>VLOOKUP(C626,{"29 - Psychiatrie (Erwachsene)","BGI";"30 - Kinder- und Jugendpsychiatrie","BGII";"31 - Psychosomatik","BGI";0,"Leer"},2,0)</f>
        <v>Leer</v>
      </c>
      <c r="O626" s="253" t="str">
        <f>VLOOKUP(C626,{"29 - Psychiatrie (Erwachsene)","BGIb";"30 - Kinder- und Jugendpsychiatrie","BGIIb";"31 - Psychosomatik","BGIb";0,"Leer"},2,0)</f>
        <v>Leer</v>
      </c>
      <c r="P626" s="253" t="str">
        <f t="shared" si="110"/>
        <v>Leer</v>
      </c>
      <c r="Q626" s="253">
        <f t="shared" si="111"/>
        <v>0</v>
      </c>
      <c r="R626" s="253">
        <f t="shared" si="112"/>
        <v>0</v>
      </c>
      <c r="S626" s="253">
        <f t="shared" si="113"/>
        <v>0</v>
      </c>
      <c r="T626" s="253">
        <f t="shared" si="114"/>
        <v>0</v>
      </c>
      <c r="U626" s="253">
        <f t="shared" si="115"/>
        <v>0</v>
      </c>
      <c r="V626" s="253">
        <f t="shared" si="116"/>
        <v>0</v>
      </c>
      <c r="W626" s="253">
        <f t="shared" si="117"/>
        <v>0</v>
      </c>
    </row>
    <row r="627" spans="2:23" x14ac:dyDescent="0.35">
      <c r="B627" s="58" t="str">
        <f t="shared" si="118"/>
        <v>!!!</v>
      </c>
      <c r="C627" s="226"/>
      <c r="D627" s="246"/>
      <c r="E627" s="248"/>
      <c r="F627" s="261"/>
      <c r="G627" s="172"/>
      <c r="H627" s="246"/>
      <c r="I627" s="28"/>
      <c r="J627" s="17"/>
      <c r="K627" s="253" t="str">
        <f t="shared" si="119"/>
        <v>Leer</v>
      </c>
      <c r="L627" s="253" t="str">
        <f t="shared" si="109"/>
        <v>Leer</v>
      </c>
      <c r="M627" s="253" t="str">
        <f t="shared" si="120"/>
        <v>Leer</v>
      </c>
      <c r="N627" s="253" t="str">
        <f>VLOOKUP(C627,{"29 - Psychiatrie (Erwachsene)","BGI";"30 - Kinder- und Jugendpsychiatrie","BGII";"31 - Psychosomatik","BGI";0,"Leer"},2,0)</f>
        <v>Leer</v>
      </c>
      <c r="O627" s="253" t="str">
        <f>VLOOKUP(C627,{"29 - Psychiatrie (Erwachsene)","BGIb";"30 - Kinder- und Jugendpsychiatrie","BGIIb";"31 - Psychosomatik","BGIb";0,"Leer"},2,0)</f>
        <v>Leer</v>
      </c>
      <c r="P627" s="253" t="str">
        <f t="shared" si="110"/>
        <v>Leer</v>
      </c>
      <c r="Q627" s="253">
        <f t="shared" si="111"/>
        <v>0</v>
      </c>
      <c r="R627" s="253">
        <f t="shared" si="112"/>
        <v>0</v>
      </c>
      <c r="S627" s="253">
        <f t="shared" si="113"/>
        <v>0</v>
      </c>
      <c r="T627" s="253">
        <f t="shared" si="114"/>
        <v>0</v>
      </c>
      <c r="U627" s="253">
        <f t="shared" si="115"/>
        <v>0</v>
      </c>
      <c r="V627" s="253">
        <f t="shared" si="116"/>
        <v>0</v>
      </c>
      <c r="W627" s="253">
        <f t="shared" si="117"/>
        <v>0</v>
      </c>
    </row>
    <row r="628" spans="2:23" x14ac:dyDescent="0.35">
      <c r="B628" s="58" t="str">
        <f t="shared" si="118"/>
        <v>!!!</v>
      </c>
      <c r="C628" s="226"/>
      <c r="D628" s="246"/>
      <c r="E628" s="248"/>
      <c r="F628" s="261"/>
      <c r="G628" s="172"/>
      <c r="H628" s="246"/>
      <c r="I628" s="28"/>
      <c r="J628" s="17"/>
      <c r="K628" s="253" t="str">
        <f t="shared" si="119"/>
        <v>Leer</v>
      </c>
      <c r="L628" s="253" t="str">
        <f t="shared" si="109"/>
        <v>Leer</v>
      </c>
      <c r="M628" s="253" t="str">
        <f t="shared" si="120"/>
        <v>Leer</v>
      </c>
      <c r="N628" s="253" t="str">
        <f>VLOOKUP(C628,{"29 - Psychiatrie (Erwachsene)","BGI";"30 - Kinder- und Jugendpsychiatrie","BGII";"31 - Psychosomatik","BGI";0,"Leer"},2,0)</f>
        <v>Leer</v>
      </c>
      <c r="O628" s="253" t="str">
        <f>VLOOKUP(C628,{"29 - Psychiatrie (Erwachsene)","BGIb";"30 - Kinder- und Jugendpsychiatrie","BGIIb";"31 - Psychosomatik","BGIb";0,"Leer"},2,0)</f>
        <v>Leer</v>
      </c>
      <c r="P628" s="253" t="str">
        <f t="shared" si="110"/>
        <v>Leer</v>
      </c>
      <c r="Q628" s="253">
        <f t="shared" si="111"/>
        <v>0</v>
      </c>
      <c r="R628" s="253">
        <f t="shared" si="112"/>
        <v>0</v>
      </c>
      <c r="S628" s="253">
        <f t="shared" si="113"/>
        <v>0</v>
      </c>
      <c r="T628" s="253">
        <f t="shared" si="114"/>
        <v>0</v>
      </c>
      <c r="U628" s="253">
        <f t="shared" si="115"/>
        <v>0</v>
      </c>
      <c r="V628" s="253">
        <f t="shared" si="116"/>
        <v>0</v>
      </c>
      <c r="W628" s="253">
        <f t="shared" si="117"/>
        <v>0</v>
      </c>
    </row>
    <row r="629" spans="2:23" x14ac:dyDescent="0.35">
      <c r="B629" s="58" t="str">
        <f t="shared" si="118"/>
        <v>!!!</v>
      </c>
      <c r="C629" s="226"/>
      <c r="D629" s="246"/>
      <c r="E629" s="248"/>
      <c r="F629" s="261"/>
      <c r="G629" s="172"/>
      <c r="H629" s="246"/>
      <c r="I629" s="28"/>
      <c r="J629" s="17"/>
      <c r="K629" s="253" t="str">
        <f t="shared" si="119"/>
        <v>Leer</v>
      </c>
      <c r="L629" s="253" t="str">
        <f t="shared" si="109"/>
        <v>Leer</v>
      </c>
      <c r="M629" s="253" t="str">
        <f t="shared" si="120"/>
        <v>Leer</v>
      </c>
      <c r="N629" s="253" t="str">
        <f>VLOOKUP(C629,{"29 - Psychiatrie (Erwachsene)","BGI";"30 - Kinder- und Jugendpsychiatrie","BGII";"31 - Psychosomatik","BGI";0,"Leer"},2,0)</f>
        <v>Leer</v>
      </c>
      <c r="O629" s="253" t="str">
        <f>VLOOKUP(C629,{"29 - Psychiatrie (Erwachsene)","BGIb";"30 - Kinder- und Jugendpsychiatrie","BGIIb";"31 - Psychosomatik","BGIb";0,"Leer"},2,0)</f>
        <v>Leer</v>
      </c>
      <c r="P629" s="253" t="str">
        <f t="shared" si="110"/>
        <v>Leer</v>
      </c>
      <c r="Q629" s="253">
        <f t="shared" si="111"/>
        <v>0</v>
      </c>
      <c r="R629" s="253">
        <f t="shared" si="112"/>
        <v>0</v>
      </c>
      <c r="S629" s="253">
        <f t="shared" si="113"/>
        <v>0</v>
      </c>
      <c r="T629" s="253">
        <f t="shared" si="114"/>
        <v>0</v>
      </c>
      <c r="U629" s="253">
        <f t="shared" si="115"/>
        <v>0</v>
      </c>
      <c r="V629" s="253">
        <f t="shared" si="116"/>
        <v>0</v>
      </c>
      <c r="W629" s="253">
        <f t="shared" si="117"/>
        <v>0</v>
      </c>
    </row>
    <row r="630" spans="2:23" x14ac:dyDescent="0.35">
      <c r="B630" s="58" t="str">
        <f t="shared" si="118"/>
        <v>!!!</v>
      </c>
      <c r="C630" s="226"/>
      <c r="D630" s="246"/>
      <c r="E630" s="248"/>
      <c r="F630" s="261"/>
      <c r="G630" s="172"/>
      <c r="H630" s="246"/>
      <c r="I630" s="28"/>
      <c r="J630" s="17"/>
      <c r="K630" s="253" t="str">
        <f t="shared" si="119"/>
        <v>Leer</v>
      </c>
      <c r="L630" s="253" t="str">
        <f t="shared" si="109"/>
        <v>Leer</v>
      </c>
      <c r="M630" s="253" t="str">
        <f t="shared" si="120"/>
        <v>Leer</v>
      </c>
      <c r="N630" s="253" t="str">
        <f>VLOOKUP(C630,{"29 - Psychiatrie (Erwachsene)","BGI";"30 - Kinder- und Jugendpsychiatrie","BGII";"31 - Psychosomatik","BGI";0,"Leer"},2,0)</f>
        <v>Leer</v>
      </c>
      <c r="O630" s="253" t="str">
        <f>VLOOKUP(C630,{"29 - Psychiatrie (Erwachsene)","BGIb";"30 - Kinder- und Jugendpsychiatrie","BGIIb";"31 - Psychosomatik","BGIb";0,"Leer"},2,0)</f>
        <v>Leer</v>
      </c>
      <c r="P630" s="253" t="str">
        <f t="shared" si="110"/>
        <v>Leer</v>
      </c>
      <c r="Q630" s="253">
        <f t="shared" si="111"/>
        <v>0</v>
      </c>
      <c r="R630" s="253">
        <f t="shared" si="112"/>
        <v>0</v>
      </c>
      <c r="S630" s="253">
        <f t="shared" si="113"/>
        <v>0</v>
      </c>
      <c r="T630" s="253">
        <f t="shared" si="114"/>
        <v>0</v>
      </c>
      <c r="U630" s="253">
        <f t="shared" si="115"/>
        <v>0</v>
      </c>
      <c r="V630" s="253">
        <f t="shared" si="116"/>
        <v>0</v>
      </c>
      <c r="W630" s="253">
        <f t="shared" si="117"/>
        <v>0</v>
      </c>
    </row>
    <row r="631" spans="2:23" x14ac:dyDescent="0.35">
      <c r="B631" s="58" t="str">
        <f t="shared" si="118"/>
        <v>!!!</v>
      </c>
      <c r="C631" s="226"/>
      <c r="D631" s="246"/>
      <c r="E631" s="248"/>
      <c r="F631" s="261"/>
      <c r="G631" s="172"/>
      <c r="H631" s="246"/>
      <c r="I631" s="28"/>
      <c r="J631" s="17"/>
      <c r="K631" s="253" t="str">
        <f t="shared" si="119"/>
        <v>Leer</v>
      </c>
      <c r="L631" s="253" t="str">
        <f t="shared" si="109"/>
        <v>Leer</v>
      </c>
      <c r="M631" s="253" t="str">
        <f t="shared" si="120"/>
        <v>Leer</v>
      </c>
      <c r="N631" s="253" t="str">
        <f>VLOOKUP(C631,{"29 - Psychiatrie (Erwachsene)","BGI";"30 - Kinder- und Jugendpsychiatrie","BGII";"31 - Psychosomatik","BGI";0,"Leer"},2,0)</f>
        <v>Leer</v>
      </c>
      <c r="O631" s="253" t="str">
        <f>VLOOKUP(C631,{"29 - Psychiatrie (Erwachsene)","BGIb";"30 - Kinder- und Jugendpsychiatrie","BGIIb";"31 - Psychosomatik","BGIb";0,"Leer"},2,0)</f>
        <v>Leer</v>
      </c>
      <c r="P631" s="253" t="str">
        <f t="shared" si="110"/>
        <v>Leer</v>
      </c>
      <c r="Q631" s="253">
        <f t="shared" si="111"/>
        <v>0</v>
      </c>
      <c r="R631" s="253">
        <f t="shared" si="112"/>
        <v>0</v>
      </c>
      <c r="S631" s="253">
        <f t="shared" si="113"/>
        <v>0</v>
      </c>
      <c r="T631" s="253">
        <f t="shared" si="114"/>
        <v>0</v>
      </c>
      <c r="U631" s="253">
        <f t="shared" si="115"/>
        <v>0</v>
      </c>
      <c r="V631" s="253">
        <f t="shared" si="116"/>
        <v>0</v>
      </c>
      <c r="W631" s="253">
        <f t="shared" si="117"/>
        <v>0</v>
      </c>
    </row>
    <row r="632" spans="2:23" x14ac:dyDescent="0.35">
      <c r="B632" s="58" t="str">
        <f t="shared" si="118"/>
        <v>!!!</v>
      </c>
      <c r="C632" s="226"/>
      <c r="D632" s="246"/>
      <c r="E632" s="248"/>
      <c r="F632" s="261"/>
      <c r="G632" s="172"/>
      <c r="H632" s="246"/>
      <c r="I632" s="28"/>
      <c r="J632" s="17"/>
      <c r="K632" s="253" t="str">
        <f t="shared" si="119"/>
        <v>Leer</v>
      </c>
      <c r="L632" s="253" t="str">
        <f t="shared" si="109"/>
        <v>Leer</v>
      </c>
      <c r="M632" s="253" t="str">
        <f t="shared" si="120"/>
        <v>Leer</v>
      </c>
      <c r="N632" s="253" t="str">
        <f>VLOOKUP(C632,{"29 - Psychiatrie (Erwachsene)","BGI";"30 - Kinder- und Jugendpsychiatrie","BGII";"31 - Psychosomatik","BGI";0,"Leer"},2,0)</f>
        <v>Leer</v>
      </c>
      <c r="O632" s="253" t="str">
        <f>VLOOKUP(C632,{"29 - Psychiatrie (Erwachsene)","BGIb";"30 - Kinder- und Jugendpsychiatrie","BGIIb";"31 - Psychosomatik","BGIb";0,"Leer"},2,0)</f>
        <v>Leer</v>
      </c>
      <c r="P632" s="253" t="str">
        <f t="shared" si="110"/>
        <v>Leer</v>
      </c>
      <c r="Q632" s="253">
        <f t="shared" si="111"/>
        <v>0</v>
      </c>
      <c r="R632" s="253">
        <f t="shared" si="112"/>
        <v>0</v>
      </c>
      <c r="S632" s="253">
        <f t="shared" si="113"/>
        <v>0</v>
      </c>
      <c r="T632" s="253">
        <f t="shared" si="114"/>
        <v>0</v>
      </c>
      <c r="U632" s="253">
        <f t="shared" si="115"/>
        <v>0</v>
      </c>
      <c r="V632" s="253">
        <f t="shared" si="116"/>
        <v>0</v>
      </c>
      <c r="W632" s="253">
        <f t="shared" si="117"/>
        <v>0</v>
      </c>
    </row>
    <row r="633" spans="2:23" x14ac:dyDescent="0.35">
      <c r="B633" s="58" t="str">
        <f t="shared" si="118"/>
        <v>!!!</v>
      </c>
      <c r="C633" s="226"/>
      <c r="D633" s="246"/>
      <c r="E633" s="248"/>
      <c r="F633" s="261"/>
      <c r="G633" s="172"/>
      <c r="H633" s="246"/>
      <c r="I633" s="28"/>
      <c r="J633" s="17"/>
      <c r="K633" s="253" t="str">
        <f t="shared" si="119"/>
        <v>Leer</v>
      </c>
      <c r="L633" s="253" t="str">
        <f t="shared" si="109"/>
        <v>Leer</v>
      </c>
      <c r="M633" s="253" t="str">
        <f t="shared" si="120"/>
        <v>Leer</v>
      </c>
      <c r="N633" s="253" t="str">
        <f>VLOOKUP(C633,{"29 - Psychiatrie (Erwachsene)","BGI";"30 - Kinder- und Jugendpsychiatrie","BGII";"31 - Psychosomatik","BGI";0,"Leer"},2,0)</f>
        <v>Leer</v>
      </c>
      <c r="O633" s="253" t="str">
        <f>VLOOKUP(C633,{"29 - Psychiatrie (Erwachsene)","BGIb";"30 - Kinder- und Jugendpsychiatrie","BGIIb";"31 - Psychosomatik","BGIb";0,"Leer"},2,0)</f>
        <v>Leer</v>
      </c>
      <c r="P633" s="253" t="str">
        <f t="shared" si="110"/>
        <v>Leer</v>
      </c>
      <c r="Q633" s="253">
        <f t="shared" si="111"/>
        <v>0</v>
      </c>
      <c r="R633" s="253">
        <f t="shared" si="112"/>
        <v>0</v>
      </c>
      <c r="S633" s="253">
        <f t="shared" si="113"/>
        <v>0</v>
      </c>
      <c r="T633" s="253">
        <f t="shared" si="114"/>
        <v>0</v>
      </c>
      <c r="U633" s="253">
        <f t="shared" si="115"/>
        <v>0</v>
      </c>
      <c r="V633" s="253">
        <f t="shared" si="116"/>
        <v>0</v>
      </c>
      <c r="W633" s="253">
        <f t="shared" si="117"/>
        <v>0</v>
      </c>
    </row>
    <row r="634" spans="2:23" x14ac:dyDescent="0.35">
      <c r="B634" s="58" t="str">
        <f t="shared" si="118"/>
        <v>!!!</v>
      </c>
      <c r="C634" s="226"/>
      <c r="D634" s="246"/>
      <c r="E634" s="248"/>
      <c r="F634" s="261"/>
      <c r="G634" s="172"/>
      <c r="H634" s="246"/>
      <c r="I634" s="28"/>
      <c r="J634" s="17"/>
      <c r="K634" s="253" t="str">
        <f t="shared" si="119"/>
        <v>Leer</v>
      </c>
      <c r="L634" s="253" t="str">
        <f t="shared" si="109"/>
        <v>Leer</v>
      </c>
      <c r="M634" s="253" t="str">
        <f t="shared" si="120"/>
        <v>Leer</v>
      </c>
      <c r="N634" s="253" t="str">
        <f>VLOOKUP(C634,{"29 - Psychiatrie (Erwachsene)","BGI";"30 - Kinder- und Jugendpsychiatrie","BGII";"31 - Psychosomatik","BGI";0,"Leer"},2,0)</f>
        <v>Leer</v>
      </c>
      <c r="O634" s="253" t="str">
        <f>VLOOKUP(C634,{"29 - Psychiatrie (Erwachsene)","BGIb";"30 - Kinder- und Jugendpsychiatrie","BGIIb";"31 - Psychosomatik","BGIb";0,"Leer"},2,0)</f>
        <v>Leer</v>
      </c>
      <c r="P634" s="253" t="str">
        <f t="shared" si="110"/>
        <v>Leer</v>
      </c>
      <c r="Q634" s="253">
        <f t="shared" si="111"/>
        <v>0</v>
      </c>
      <c r="R634" s="253">
        <f t="shared" si="112"/>
        <v>0</v>
      </c>
      <c r="S634" s="253">
        <f t="shared" si="113"/>
        <v>0</v>
      </c>
      <c r="T634" s="253">
        <f t="shared" si="114"/>
        <v>0</v>
      </c>
      <c r="U634" s="253">
        <f t="shared" si="115"/>
        <v>0</v>
      </c>
      <c r="V634" s="253">
        <f t="shared" si="116"/>
        <v>0</v>
      </c>
      <c r="W634" s="253">
        <f t="shared" si="117"/>
        <v>0</v>
      </c>
    </row>
    <row r="635" spans="2:23" x14ac:dyDescent="0.35">
      <c r="B635" s="58" t="str">
        <f t="shared" si="118"/>
        <v>!!!</v>
      </c>
      <c r="C635" s="226"/>
      <c r="D635" s="246"/>
      <c r="E635" s="248"/>
      <c r="F635" s="261"/>
      <c r="G635" s="172"/>
      <c r="H635" s="246"/>
      <c r="I635" s="28"/>
      <c r="J635" s="17"/>
      <c r="K635" s="253" t="str">
        <f t="shared" si="119"/>
        <v>Leer</v>
      </c>
      <c r="L635" s="253" t="str">
        <f t="shared" si="109"/>
        <v>Leer</v>
      </c>
      <c r="M635" s="253" t="str">
        <f t="shared" si="120"/>
        <v>Leer</v>
      </c>
      <c r="N635" s="253" t="str">
        <f>VLOOKUP(C635,{"29 - Psychiatrie (Erwachsene)","BGI";"30 - Kinder- und Jugendpsychiatrie","BGII";"31 - Psychosomatik","BGI";0,"Leer"},2,0)</f>
        <v>Leer</v>
      </c>
      <c r="O635" s="253" t="str">
        <f>VLOOKUP(C635,{"29 - Psychiatrie (Erwachsene)","BGIb";"30 - Kinder- und Jugendpsychiatrie","BGIIb";"31 - Psychosomatik","BGIb";0,"Leer"},2,0)</f>
        <v>Leer</v>
      </c>
      <c r="P635" s="253" t="str">
        <f t="shared" si="110"/>
        <v>Leer</v>
      </c>
      <c r="Q635" s="253">
        <f t="shared" si="111"/>
        <v>0</v>
      </c>
      <c r="R635" s="253">
        <f t="shared" si="112"/>
        <v>0</v>
      </c>
      <c r="S635" s="253">
        <f t="shared" si="113"/>
        <v>0</v>
      </c>
      <c r="T635" s="253">
        <f t="shared" si="114"/>
        <v>0</v>
      </c>
      <c r="U635" s="253">
        <f t="shared" si="115"/>
        <v>0</v>
      </c>
      <c r="V635" s="253">
        <f t="shared" si="116"/>
        <v>0</v>
      </c>
      <c r="W635" s="253">
        <f t="shared" si="117"/>
        <v>0</v>
      </c>
    </row>
    <row r="636" spans="2:23" x14ac:dyDescent="0.35">
      <c r="B636" s="58" t="str">
        <f t="shared" si="118"/>
        <v>!!!</v>
      </c>
      <c r="C636" s="226"/>
      <c r="D636" s="246"/>
      <c r="E636" s="248"/>
      <c r="F636" s="261"/>
      <c r="G636" s="172"/>
      <c r="H636" s="246"/>
      <c r="I636" s="28"/>
      <c r="J636" s="17"/>
      <c r="K636" s="253" t="str">
        <f t="shared" si="119"/>
        <v>Leer</v>
      </c>
      <c r="L636" s="253" t="str">
        <f t="shared" si="109"/>
        <v>Leer</v>
      </c>
      <c r="M636" s="253" t="str">
        <f t="shared" si="120"/>
        <v>Leer</v>
      </c>
      <c r="N636" s="253" t="str">
        <f>VLOOKUP(C636,{"29 - Psychiatrie (Erwachsene)","BGI";"30 - Kinder- und Jugendpsychiatrie","BGII";"31 - Psychosomatik","BGI";0,"Leer"},2,0)</f>
        <v>Leer</v>
      </c>
      <c r="O636" s="253" t="str">
        <f>VLOOKUP(C636,{"29 - Psychiatrie (Erwachsene)","BGIb";"30 - Kinder- und Jugendpsychiatrie","BGIIb";"31 - Psychosomatik","BGIb";0,"Leer"},2,0)</f>
        <v>Leer</v>
      </c>
      <c r="P636" s="253" t="str">
        <f t="shared" si="110"/>
        <v>Leer</v>
      </c>
      <c r="Q636" s="253">
        <f t="shared" si="111"/>
        <v>0</v>
      </c>
      <c r="R636" s="253">
        <f t="shared" si="112"/>
        <v>0</v>
      </c>
      <c r="S636" s="253">
        <f t="shared" si="113"/>
        <v>0</v>
      </c>
      <c r="T636" s="253">
        <f t="shared" si="114"/>
        <v>0</v>
      </c>
      <c r="U636" s="253">
        <f t="shared" si="115"/>
        <v>0</v>
      </c>
      <c r="V636" s="253">
        <f t="shared" si="116"/>
        <v>0</v>
      </c>
      <c r="W636" s="253">
        <f t="shared" si="117"/>
        <v>0</v>
      </c>
    </row>
    <row r="637" spans="2:23" x14ac:dyDescent="0.35">
      <c r="B637" s="58" t="str">
        <f t="shared" si="118"/>
        <v>!!!</v>
      </c>
      <c r="C637" s="226"/>
      <c r="D637" s="246"/>
      <c r="E637" s="248"/>
      <c r="F637" s="261"/>
      <c r="G637" s="172"/>
      <c r="H637" s="246"/>
      <c r="I637" s="28"/>
      <c r="J637" s="17"/>
      <c r="K637" s="253" t="str">
        <f t="shared" si="119"/>
        <v>Leer</v>
      </c>
      <c r="L637" s="253" t="str">
        <f t="shared" si="109"/>
        <v>Leer</v>
      </c>
      <c r="M637" s="253" t="str">
        <f t="shared" si="120"/>
        <v>Leer</v>
      </c>
      <c r="N637" s="253" t="str">
        <f>VLOOKUP(C637,{"29 - Psychiatrie (Erwachsene)","BGI";"30 - Kinder- und Jugendpsychiatrie","BGII";"31 - Psychosomatik","BGI";0,"Leer"},2,0)</f>
        <v>Leer</v>
      </c>
      <c r="O637" s="253" t="str">
        <f>VLOOKUP(C637,{"29 - Psychiatrie (Erwachsene)","BGIb";"30 - Kinder- und Jugendpsychiatrie","BGIIb";"31 - Psychosomatik","BGIb";0,"Leer"},2,0)</f>
        <v>Leer</v>
      </c>
      <c r="P637" s="253" t="str">
        <f t="shared" si="110"/>
        <v>Leer</v>
      </c>
      <c r="Q637" s="253">
        <f t="shared" si="111"/>
        <v>0</v>
      </c>
      <c r="R637" s="253">
        <f t="shared" si="112"/>
        <v>0</v>
      </c>
      <c r="S637" s="253">
        <f t="shared" si="113"/>
        <v>0</v>
      </c>
      <c r="T637" s="253">
        <f t="shared" si="114"/>
        <v>0</v>
      </c>
      <c r="U637" s="253">
        <f t="shared" si="115"/>
        <v>0</v>
      </c>
      <c r="V637" s="253">
        <f t="shared" si="116"/>
        <v>0</v>
      </c>
      <c r="W637" s="253">
        <f t="shared" si="117"/>
        <v>0</v>
      </c>
    </row>
    <row r="638" spans="2:23" x14ac:dyDescent="0.35">
      <c r="B638" s="58" t="str">
        <f t="shared" si="118"/>
        <v>!!!</v>
      </c>
      <c r="C638" s="226"/>
      <c r="D638" s="246"/>
      <c r="E638" s="248"/>
      <c r="F638" s="261"/>
      <c r="G638" s="172"/>
      <c r="H638" s="246"/>
      <c r="I638" s="28"/>
      <c r="J638" s="17"/>
      <c r="K638" s="253" t="str">
        <f t="shared" si="119"/>
        <v>Leer</v>
      </c>
      <c r="L638" s="253" t="str">
        <f t="shared" si="109"/>
        <v>Leer</v>
      </c>
      <c r="M638" s="253" t="str">
        <f t="shared" si="120"/>
        <v>Leer</v>
      </c>
      <c r="N638" s="253" t="str">
        <f>VLOOKUP(C638,{"29 - Psychiatrie (Erwachsene)","BGI";"30 - Kinder- und Jugendpsychiatrie","BGII";"31 - Psychosomatik","BGI";0,"Leer"},2,0)</f>
        <v>Leer</v>
      </c>
      <c r="O638" s="253" t="str">
        <f>VLOOKUP(C638,{"29 - Psychiatrie (Erwachsene)","BGIb";"30 - Kinder- und Jugendpsychiatrie","BGIIb";"31 - Psychosomatik","BGIb";0,"Leer"},2,0)</f>
        <v>Leer</v>
      </c>
      <c r="P638" s="253" t="str">
        <f t="shared" si="110"/>
        <v>Leer</v>
      </c>
      <c r="Q638" s="253">
        <f t="shared" si="111"/>
        <v>0</v>
      </c>
      <c r="R638" s="253">
        <f t="shared" si="112"/>
        <v>0</v>
      </c>
      <c r="S638" s="253">
        <f t="shared" si="113"/>
        <v>0</v>
      </c>
      <c r="T638" s="253">
        <f t="shared" si="114"/>
        <v>0</v>
      </c>
      <c r="U638" s="253">
        <f t="shared" si="115"/>
        <v>0</v>
      </c>
      <c r="V638" s="253">
        <f t="shared" si="116"/>
        <v>0</v>
      </c>
      <c r="W638" s="253">
        <f t="shared" si="117"/>
        <v>0</v>
      </c>
    </row>
    <row r="639" spans="2:23" x14ac:dyDescent="0.35">
      <c r="B639" s="58" t="str">
        <f t="shared" si="118"/>
        <v>!!!</v>
      </c>
      <c r="C639" s="226"/>
      <c r="D639" s="246"/>
      <c r="E639" s="248"/>
      <c r="F639" s="261"/>
      <c r="G639" s="172"/>
      <c r="H639" s="246"/>
      <c r="I639" s="28"/>
      <c r="J639" s="17"/>
      <c r="K639" s="253" t="str">
        <f t="shared" si="119"/>
        <v>Leer</v>
      </c>
      <c r="L639" s="253" t="str">
        <f t="shared" si="109"/>
        <v>Leer</v>
      </c>
      <c r="M639" s="253" t="str">
        <f t="shared" si="120"/>
        <v>Leer</v>
      </c>
      <c r="N639" s="253" t="str">
        <f>VLOOKUP(C639,{"29 - Psychiatrie (Erwachsene)","BGI";"30 - Kinder- und Jugendpsychiatrie","BGII";"31 - Psychosomatik","BGI";0,"Leer"},2,0)</f>
        <v>Leer</v>
      </c>
      <c r="O639" s="253" t="str">
        <f>VLOOKUP(C639,{"29 - Psychiatrie (Erwachsene)","BGIb";"30 - Kinder- und Jugendpsychiatrie","BGIIb";"31 - Psychosomatik","BGIb";0,"Leer"},2,0)</f>
        <v>Leer</v>
      </c>
      <c r="P639" s="253" t="str">
        <f t="shared" si="110"/>
        <v>Leer</v>
      </c>
      <c r="Q639" s="253">
        <f t="shared" si="111"/>
        <v>0</v>
      </c>
      <c r="R639" s="253">
        <f t="shared" si="112"/>
        <v>0</v>
      </c>
      <c r="S639" s="253">
        <f t="shared" si="113"/>
        <v>0</v>
      </c>
      <c r="T639" s="253">
        <f t="shared" si="114"/>
        <v>0</v>
      </c>
      <c r="U639" s="253">
        <f t="shared" si="115"/>
        <v>0</v>
      </c>
      <c r="V639" s="253">
        <f t="shared" si="116"/>
        <v>0</v>
      </c>
      <c r="W639" s="253">
        <f t="shared" si="117"/>
        <v>0</v>
      </c>
    </row>
    <row r="640" spans="2:23" x14ac:dyDescent="0.35">
      <c r="B640" s="58" t="str">
        <f t="shared" si="118"/>
        <v>!!!</v>
      </c>
      <c r="C640" s="226"/>
      <c r="D640" s="246"/>
      <c r="E640" s="248"/>
      <c r="F640" s="261"/>
      <c r="G640" s="172"/>
      <c r="H640" s="246"/>
      <c r="I640" s="28"/>
      <c r="J640" s="17"/>
      <c r="K640" s="253" t="str">
        <f t="shared" si="119"/>
        <v>Leer</v>
      </c>
      <c r="L640" s="253" t="str">
        <f t="shared" si="109"/>
        <v>Leer</v>
      </c>
      <c r="M640" s="253" t="str">
        <f t="shared" si="120"/>
        <v>Leer</v>
      </c>
      <c r="N640" s="253" t="str">
        <f>VLOOKUP(C640,{"29 - Psychiatrie (Erwachsene)","BGI";"30 - Kinder- und Jugendpsychiatrie","BGII";"31 - Psychosomatik","BGI";0,"Leer"},2,0)</f>
        <v>Leer</v>
      </c>
      <c r="O640" s="253" t="str">
        <f>VLOOKUP(C640,{"29 - Psychiatrie (Erwachsene)","BGIb";"30 - Kinder- und Jugendpsychiatrie","BGIIb";"31 - Psychosomatik","BGIb";0,"Leer"},2,0)</f>
        <v>Leer</v>
      </c>
      <c r="P640" s="253" t="str">
        <f t="shared" si="110"/>
        <v>Leer</v>
      </c>
      <c r="Q640" s="253">
        <f t="shared" si="111"/>
        <v>0</v>
      </c>
      <c r="R640" s="253">
        <f t="shared" si="112"/>
        <v>0</v>
      </c>
      <c r="S640" s="253">
        <f t="shared" si="113"/>
        <v>0</v>
      </c>
      <c r="T640" s="253">
        <f t="shared" si="114"/>
        <v>0</v>
      </c>
      <c r="U640" s="253">
        <f t="shared" si="115"/>
        <v>0</v>
      </c>
      <c r="V640" s="253">
        <f t="shared" si="116"/>
        <v>0</v>
      </c>
      <c r="W640" s="253">
        <f t="shared" si="117"/>
        <v>0</v>
      </c>
    </row>
    <row r="641" spans="2:23" x14ac:dyDescent="0.35">
      <c r="B641" s="58" t="str">
        <f t="shared" si="118"/>
        <v>!!!</v>
      </c>
      <c r="C641" s="226"/>
      <c r="D641" s="246"/>
      <c r="E641" s="248"/>
      <c r="F641" s="261"/>
      <c r="G641" s="172"/>
      <c r="H641" s="246"/>
      <c r="I641" s="28"/>
      <c r="J641" s="17"/>
      <c r="K641" s="253" t="str">
        <f t="shared" si="119"/>
        <v>Leer</v>
      </c>
      <c r="L641" s="253" t="str">
        <f t="shared" si="109"/>
        <v>Leer</v>
      </c>
      <c r="M641" s="253" t="str">
        <f t="shared" si="120"/>
        <v>Leer</v>
      </c>
      <c r="N641" s="253" t="str">
        <f>VLOOKUP(C641,{"29 - Psychiatrie (Erwachsene)","BGI";"30 - Kinder- und Jugendpsychiatrie","BGII";"31 - Psychosomatik","BGI";0,"Leer"},2,0)</f>
        <v>Leer</v>
      </c>
      <c r="O641" s="253" t="str">
        <f>VLOOKUP(C641,{"29 - Psychiatrie (Erwachsene)","BGIb";"30 - Kinder- und Jugendpsychiatrie","BGIIb";"31 - Psychosomatik","BGIb";0,"Leer"},2,0)</f>
        <v>Leer</v>
      </c>
      <c r="P641" s="253" t="str">
        <f t="shared" si="110"/>
        <v>Leer</v>
      </c>
      <c r="Q641" s="253">
        <f t="shared" si="111"/>
        <v>0</v>
      </c>
      <c r="R641" s="253">
        <f t="shared" si="112"/>
        <v>0</v>
      </c>
      <c r="S641" s="253">
        <f t="shared" si="113"/>
        <v>0</v>
      </c>
      <c r="T641" s="253">
        <f t="shared" si="114"/>
        <v>0</v>
      </c>
      <c r="U641" s="253">
        <f t="shared" si="115"/>
        <v>0</v>
      </c>
      <c r="V641" s="253">
        <f t="shared" si="116"/>
        <v>0</v>
      </c>
      <c r="W641" s="253">
        <f t="shared" si="117"/>
        <v>0</v>
      </c>
    </row>
    <row r="642" spans="2:23" x14ac:dyDescent="0.35">
      <c r="B642" s="58" t="str">
        <f t="shared" si="118"/>
        <v>!!!</v>
      </c>
      <c r="C642" s="226"/>
      <c r="D642" s="246"/>
      <c r="E642" s="248"/>
      <c r="F642" s="261"/>
      <c r="G642" s="172"/>
      <c r="H642" s="246"/>
      <c r="I642" s="28"/>
      <c r="J642" s="17"/>
      <c r="K642" s="253" t="str">
        <f t="shared" si="119"/>
        <v>Leer</v>
      </c>
      <c r="L642" s="253" t="str">
        <f t="shared" si="109"/>
        <v>Leer</v>
      </c>
      <c r="M642" s="253" t="str">
        <f t="shared" si="120"/>
        <v>Leer</v>
      </c>
      <c r="N642" s="253" t="str">
        <f>VLOOKUP(C642,{"29 - Psychiatrie (Erwachsene)","BGI";"30 - Kinder- und Jugendpsychiatrie","BGII";"31 - Psychosomatik","BGI";0,"Leer"},2,0)</f>
        <v>Leer</v>
      </c>
      <c r="O642" s="253" t="str">
        <f>VLOOKUP(C642,{"29 - Psychiatrie (Erwachsene)","BGIb";"30 - Kinder- und Jugendpsychiatrie","BGIIb";"31 - Psychosomatik","BGIb";0,"Leer"},2,0)</f>
        <v>Leer</v>
      </c>
      <c r="P642" s="253" t="str">
        <f t="shared" si="110"/>
        <v>Leer</v>
      </c>
      <c r="Q642" s="253">
        <f t="shared" si="111"/>
        <v>0</v>
      </c>
      <c r="R642" s="253">
        <f t="shared" si="112"/>
        <v>0</v>
      </c>
      <c r="S642" s="253">
        <f t="shared" si="113"/>
        <v>0</v>
      </c>
      <c r="T642" s="253">
        <f t="shared" si="114"/>
        <v>0</v>
      </c>
      <c r="U642" s="253">
        <f t="shared" si="115"/>
        <v>0</v>
      </c>
      <c r="V642" s="253">
        <f t="shared" si="116"/>
        <v>0</v>
      </c>
      <c r="W642" s="253">
        <f t="shared" si="117"/>
        <v>0</v>
      </c>
    </row>
    <row r="643" spans="2:23" x14ac:dyDescent="0.35">
      <c r="B643" s="58" t="str">
        <f t="shared" si="118"/>
        <v>!!!</v>
      </c>
      <c r="C643" s="226"/>
      <c r="D643" s="246"/>
      <c r="E643" s="248"/>
      <c r="F643" s="261"/>
      <c r="G643" s="172"/>
      <c r="H643" s="246"/>
      <c r="I643" s="28"/>
      <c r="J643" s="17"/>
      <c r="K643" s="253" t="str">
        <f t="shared" si="119"/>
        <v>Leer</v>
      </c>
      <c r="L643" s="253" t="str">
        <f t="shared" si="109"/>
        <v>Leer</v>
      </c>
      <c r="M643" s="253" t="str">
        <f t="shared" si="120"/>
        <v>Leer</v>
      </c>
      <c r="N643" s="253" t="str">
        <f>VLOOKUP(C643,{"29 - Psychiatrie (Erwachsene)","BGI";"30 - Kinder- und Jugendpsychiatrie","BGII";"31 - Psychosomatik","BGI";0,"Leer"},2,0)</f>
        <v>Leer</v>
      </c>
      <c r="O643" s="253" t="str">
        <f>VLOOKUP(C643,{"29 - Psychiatrie (Erwachsene)","BGIb";"30 - Kinder- und Jugendpsychiatrie","BGIIb";"31 - Psychosomatik","BGIb";0,"Leer"},2,0)</f>
        <v>Leer</v>
      </c>
      <c r="P643" s="253" t="str">
        <f t="shared" si="110"/>
        <v>Leer</v>
      </c>
      <c r="Q643" s="253">
        <f t="shared" si="111"/>
        <v>0</v>
      </c>
      <c r="R643" s="253">
        <f t="shared" si="112"/>
        <v>0</v>
      </c>
      <c r="S643" s="253">
        <f t="shared" si="113"/>
        <v>0</v>
      </c>
      <c r="T643" s="253">
        <f t="shared" si="114"/>
        <v>0</v>
      </c>
      <c r="U643" s="253">
        <f t="shared" si="115"/>
        <v>0</v>
      </c>
      <c r="V643" s="253">
        <f t="shared" si="116"/>
        <v>0</v>
      </c>
      <c r="W643" s="253">
        <f t="shared" si="117"/>
        <v>0</v>
      </c>
    </row>
    <row r="644" spans="2:23" x14ac:dyDescent="0.35">
      <c r="B644" s="58" t="str">
        <f t="shared" si="118"/>
        <v>!!!</v>
      </c>
      <c r="C644" s="226"/>
      <c r="D644" s="246"/>
      <c r="E644" s="248"/>
      <c r="F644" s="261"/>
      <c r="G644" s="172"/>
      <c r="H644" s="246"/>
      <c r="I644" s="28"/>
      <c r="J644" s="17"/>
      <c r="K644" s="253" t="str">
        <f t="shared" si="119"/>
        <v>Leer</v>
      </c>
      <c r="L644" s="253" t="str">
        <f t="shared" si="109"/>
        <v>Leer</v>
      </c>
      <c r="M644" s="253" t="str">
        <f t="shared" si="120"/>
        <v>Leer</v>
      </c>
      <c r="N644" s="253" t="str">
        <f>VLOOKUP(C644,{"29 - Psychiatrie (Erwachsene)","BGI";"30 - Kinder- und Jugendpsychiatrie","BGII";"31 - Psychosomatik","BGI";0,"Leer"},2,0)</f>
        <v>Leer</v>
      </c>
      <c r="O644" s="253" t="str">
        <f>VLOOKUP(C644,{"29 - Psychiatrie (Erwachsene)","BGIb";"30 - Kinder- und Jugendpsychiatrie","BGIIb";"31 - Psychosomatik","BGIb";0,"Leer"},2,0)</f>
        <v>Leer</v>
      </c>
      <c r="P644" s="253" t="str">
        <f t="shared" si="110"/>
        <v>Leer</v>
      </c>
      <c r="Q644" s="253">
        <f t="shared" si="111"/>
        <v>0</v>
      </c>
      <c r="R644" s="253">
        <f t="shared" si="112"/>
        <v>0</v>
      </c>
      <c r="S644" s="253">
        <f t="shared" si="113"/>
        <v>0</v>
      </c>
      <c r="T644" s="253">
        <f t="shared" si="114"/>
        <v>0</v>
      </c>
      <c r="U644" s="253">
        <f t="shared" si="115"/>
        <v>0</v>
      </c>
      <c r="V644" s="253">
        <f t="shared" si="116"/>
        <v>0</v>
      </c>
      <c r="W644" s="253">
        <f t="shared" si="117"/>
        <v>0</v>
      </c>
    </row>
    <row r="645" spans="2:23" x14ac:dyDescent="0.35">
      <c r="B645" s="58" t="str">
        <f t="shared" si="118"/>
        <v>!!!</v>
      </c>
      <c r="C645" s="226"/>
      <c r="D645" s="246"/>
      <c r="E645" s="248"/>
      <c r="F645" s="261"/>
      <c r="G645" s="172"/>
      <c r="H645" s="246"/>
      <c r="I645" s="28"/>
      <c r="J645" s="17"/>
      <c r="K645" s="253" t="str">
        <f t="shared" si="119"/>
        <v>Leer</v>
      </c>
      <c r="L645" s="253" t="str">
        <f t="shared" si="109"/>
        <v>Leer</v>
      </c>
      <c r="M645" s="253" t="str">
        <f t="shared" si="120"/>
        <v>Leer</v>
      </c>
      <c r="N645" s="253" t="str">
        <f>VLOOKUP(C645,{"29 - Psychiatrie (Erwachsene)","BGI";"30 - Kinder- und Jugendpsychiatrie","BGII";"31 - Psychosomatik","BGI";0,"Leer"},2,0)</f>
        <v>Leer</v>
      </c>
      <c r="O645" s="253" t="str">
        <f>VLOOKUP(C645,{"29 - Psychiatrie (Erwachsene)","BGIb";"30 - Kinder- und Jugendpsychiatrie","BGIIb";"31 - Psychosomatik","BGIb";0,"Leer"},2,0)</f>
        <v>Leer</v>
      </c>
      <c r="P645" s="253" t="str">
        <f t="shared" si="110"/>
        <v>Leer</v>
      </c>
      <c r="Q645" s="253">
        <f t="shared" si="111"/>
        <v>0</v>
      </c>
      <c r="R645" s="253">
        <f t="shared" si="112"/>
        <v>0</v>
      </c>
      <c r="S645" s="253">
        <f t="shared" si="113"/>
        <v>0</v>
      </c>
      <c r="T645" s="253">
        <f t="shared" si="114"/>
        <v>0</v>
      </c>
      <c r="U645" s="253">
        <f t="shared" si="115"/>
        <v>0</v>
      </c>
      <c r="V645" s="253">
        <f t="shared" si="116"/>
        <v>0</v>
      </c>
      <c r="W645" s="253">
        <f t="shared" si="117"/>
        <v>0</v>
      </c>
    </row>
    <row r="646" spans="2:23" x14ac:dyDescent="0.35">
      <c r="B646" s="58" t="str">
        <f t="shared" si="118"/>
        <v>!!!</v>
      </c>
      <c r="C646" s="226"/>
      <c r="D646" s="246"/>
      <c r="E646" s="248"/>
      <c r="F646" s="261"/>
      <c r="G646" s="172"/>
      <c r="H646" s="246"/>
      <c r="I646" s="28"/>
      <c r="J646" s="17"/>
      <c r="K646" s="253" t="str">
        <f t="shared" si="119"/>
        <v>Leer</v>
      </c>
      <c r="L646" s="253" t="str">
        <f t="shared" si="109"/>
        <v>Leer</v>
      </c>
      <c r="M646" s="253" t="str">
        <f t="shared" si="120"/>
        <v>Leer</v>
      </c>
      <c r="N646" s="253" t="str">
        <f>VLOOKUP(C646,{"29 - Psychiatrie (Erwachsene)","BGI";"30 - Kinder- und Jugendpsychiatrie","BGII";"31 - Psychosomatik","BGI";0,"Leer"},2,0)</f>
        <v>Leer</v>
      </c>
      <c r="O646" s="253" t="str">
        <f>VLOOKUP(C646,{"29 - Psychiatrie (Erwachsene)","BGIb";"30 - Kinder- und Jugendpsychiatrie","BGIIb";"31 - Psychosomatik","BGIb";0,"Leer"},2,0)</f>
        <v>Leer</v>
      </c>
      <c r="P646" s="253" t="str">
        <f t="shared" si="110"/>
        <v>Leer</v>
      </c>
      <c r="Q646" s="253">
        <f t="shared" si="111"/>
        <v>0</v>
      </c>
      <c r="R646" s="253">
        <f t="shared" si="112"/>
        <v>0</v>
      </c>
      <c r="S646" s="253">
        <f t="shared" si="113"/>
        <v>0</v>
      </c>
      <c r="T646" s="253">
        <f t="shared" si="114"/>
        <v>0</v>
      </c>
      <c r="U646" s="253">
        <f t="shared" si="115"/>
        <v>0</v>
      </c>
      <c r="V646" s="253">
        <f t="shared" si="116"/>
        <v>0</v>
      </c>
      <c r="W646" s="253">
        <f t="shared" si="117"/>
        <v>0</v>
      </c>
    </row>
    <row r="647" spans="2:23" x14ac:dyDescent="0.35">
      <c r="B647" s="58" t="str">
        <f t="shared" si="118"/>
        <v>!!!</v>
      </c>
      <c r="C647" s="226"/>
      <c r="D647" s="246"/>
      <c r="E647" s="248"/>
      <c r="F647" s="261"/>
      <c r="G647" s="172"/>
      <c r="H647" s="246"/>
      <c r="I647" s="28"/>
      <c r="J647" s="17"/>
      <c r="K647" s="253" t="str">
        <f t="shared" si="119"/>
        <v>Leer</v>
      </c>
      <c r="L647" s="253" t="str">
        <f t="shared" si="109"/>
        <v>Leer</v>
      </c>
      <c r="M647" s="253" t="str">
        <f t="shared" si="120"/>
        <v>Leer</v>
      </c>
      <c r="N647" s="253" t="str">
        <f>VLOOKUP(C647,{"29 - Psychiatrie (Erwachsene)","BGI";"30 - Kinder- und Jugendpsychiatrie","BGII";"31 - Psychosomatik","BGI";0,"Leer"},2,0)</f>
        <v>Leer</v>
      </c>
      <c r="O647" s="253" t="str">
        <f>VLOOKUP(C647,{"29 - Psychiatrie (Erwachsene)","BGIb";"30 - Kinder- und Jugendpsychiatrie","BGIIb";"31 - Psychosomatik","BGIb";0,"Leer"},2,0)</f>
        <v>Leer</v>
      </c>
      <c r="P647" s="253" t="str">
        <f t="shared" si="110"/>
        <v>Leer</v>
      </c>
      <c r="Q647" s="253">
        <f t="shared" si="111"/>
        <v>0</v>
      </c>
      <c r="R647" s="253">
        <f t="shared" si="112"/>
        <v>0</v>
      </c>
      <c r="S647" s="253">
        <f t="shared" si="113"/>
        <v>0</v>
      </c>
      <c r="T647" s="253">
        <f t="shared" si="114"/>
        <v>0</v>
      </c>
      <c r="U647" s="253">
        <f t="shared" si="115"/>
        <v>0</v>
      </c>
      <c r="V647" s="253">
        <f t="shared" si="116"/>
        <v>0</v>
      </c>
      <c r="W647" s="253">
        <f t="shared" si="117"/>
        <v>0</v>
      </c>
    </row>
    <row r="648" spans="2:23" x14ac:dyDescent="0.35">
      <c r="B648" s="58" t="str">
        <f t="shared" si="118"/>
        <v>!!!</v>
      </c>
      <c r="C648" s="226"/>
      <c r="D648" s="246"/>
      <c r="E648" s="248"/>
      <c r="F648" s="261"/>
      <c r="G648" s="172"/>
      <c r="H648" s="246"/>
      <c r="I648" s="28"/>
      <c r="J648" s="17"/>
      <c r="K648" s="253" t="str">
        <f t="shared" si="119"/>
        <v>Leer</v>
      </c>
      <c r="L648" s="253" t="str">
        <f t="shared" si="109"/>
        <v>Leer</v>
      </c>
      <c r="M648" s="253" t="str">
        <f t="shared" si="120"/>
        <v>Leer</v>
      </c>
      <c r="N648" s="253" t="str">
        <f>VLOOKUP(C648,{"29 - Psychiatrie (Erwachsene)","BGI";"30 - Kinder- und Jugendpsychiatrie","BGII";"31 - Psychosomatik","BGI";0,"Leer"},2,0)</f>
        <v>Leer</v>
      </c>
      <c r="O648" s="253" t="str">
        <f>VLOOKUP(C648,{"29 - Psychiatrie (Erwachsene)","BGIb";"30 - Kinder- und Jugendpsychiatrie","BGIIb";"31 - Psychosomatik","BGIb";0,"Leer"},2,0)</f>
        <v>Leer</v>
      </c>
      <c r="P648" s="253" t="str">
        <f t="shared" si="110"/>
        <v>Leer</v>
      </c>
      <c r="Q648" s="253">
        <f t="shared" si="111"/>
        <v>0</v>
      </c>
      <c r="R648" s="253">
        <f t="shared" si="112"/>
        <v>0</v>
      </c>
      <c r="S648" s="253">
        <f t="shared" si="113"/>
        <v>0</v>
      </c>
      <c r="T648" s="253">
        <f t="shared" si="114"/>
        <v>0</v>
      </c>
      <c r="U648" s="253">
        <f t="shared" si="115"/>
        <v>0</v>
      </c>
      <c r="V648" s="253">
        <f t="shared" si="116"/>
        <v>0</v>
      </c>
      <c r="W648" s="253">
        <f t="shared" si="117"/>
        <v>0</v>
      </c>
    </row>
    <row r="649" spans="2:23" x14ac:dyDescent="0.35">
      <c r="B649" s="58" t="str">
        <f t="shared" si="118"/>
        <v>!!!</v>
      </c>
      <c r="C649" s="226"/>
      <c r="D649" s="246"/>
      <c r="E649" s="248"/>
      <c r="F649" s="261"/>
      <c r="G649" s="172"/>
      <c r="H649" s="246"/>
      <c r="I649" s="28"/>
      <c r="J649" s="17"/>
      <c r="K649" s="253" t="str">
        <f t="shared" si="119"/>
        <v>Leer</v>
      </c>
      <c r="L649" s="253" t="str">
        <f t="shared" si="109"/>
        <v>Leer</v>
      </c>
      <c r="M649" s="253" t="str">
        <f t="shared" si="120"/>
        <v>Leer</v>
      </c>
      <c r="N649" s="253" t="str">
        <f>VLOOKUP(C649,{"29 - Psychiatrie (Erwachsene)","BGI";"30 - Kinder- und Jugendpsychiatrie","BGII";"31 - Psychosomatik","BGI";0,"Leer"},2,0)</f>
        <v>Leer</v>
      </c>
      <c r="O649" s="253" t="str">
        <f>VLOOKUP(C649,{"29 - Psychiatrie (Erwachsene)","BGIb";"30 - Kinder- und Jugendpsychiatrie","BGIIb";"31 - Psychosomatik","BGIb";0,"Leer"},2,0)</f>
        <v>Leer</v>
      </c>
      <c r="P649" s="253" t="str">
        <f t="shared" si="110"/>
        <v>Leer</v>
      </c>
      <c r="Q649" s="253">
        <f t="shared" si="111"/>
        <v>0</v>
      </c>
      <c r="R649" s="253">
        <f t="shared" si="112"/>
        <v>0</v>
      </c>
      <c r="S649" s="253">
        <f t="shared" si="113"/>
        <v>0</v>
      </c>
      <c r="T649" s="253">
        <f t="shared" si="114"/>
        <v>0</v>
      </c>
      <c r="U649" s="253">
        <f t="shared" si="115"/>
        <v>0</v>
      </c>
      <c r="V649" s="253">
        <f t="shared" si="116"/>
        <v>0</v>
      </c>
      <c r="W649" s="253">
        <f t="shared" si="117"/>
        <v>0</v>
      </c>
    </row>
    <row r="650" spans="2:23" x14ac:dyDescent="0.35">
      <c r="B650" s="58" t="str">
        <f t="shared" si="118"/>
        <v>!!!</v>
      </c>
      <c r="C650" s="226"/>
      <c r="D650" s="246"/>
      <c r="E650" s="248"/>
      <c r="F650" s="261"/>
      <c r="G650" s="172"/>
      <c r="H650" s="246"/>
      <c r="I650" s="28"/>
      <c r="J650" s="17"/>
      <c r="K650" s="253" t="str">
        <f t="shared" si="119"/>
        <v>Leer</v>
      </c>
      <c r="L650" s="253" t="str">
        <f t="shared" si="109"/>
        <v>Leer</v>
      </c>
      <c r="M650" s="253" t="str">
        <f t="shared" si="120"/>
        <v>Leer</v>
      </c>
      <c r="N650" s="253" t="str">
        <f>VLOOKUP(C650,{"29 - Psychiatrie (Erwachsene)","BGI";"30 - Kinder- und Jugendpsychiatrie","BGII";"31 - Psychosomatik","BGI";0,"Leer"},2,0)</f>
        <v>Leer</v>
      </c>
      <c r="O650" s="253" t="str">
        <f>VLOOKUP(C650,{"29 - Psychiatrie (Erwachsene)","BGIb";"30 - Kinder- und Jugendpsychiatrie","BGIIb";"31 - Psychosomatik","BGIb";0,"Leer"},2,0)</f>
        <v>Leer</v>
      </c>
      <c r="P650" s="253" t="str">
        <f t="shared" si="110"/>
        <v>Leer</v>
      </c>
      <c r="Q650" s="253">
        <f t="shared" si="111"/>
        <v>0</v>
      </c>
      <c r="R650" s="253">
        <f t="shared" si="112"/>
        <v>0</v>
      </c>
      <c r="S650" s="253">
        <f t="shared" si="113"/>
        <v>0</v>
      </c>
      <c r="T650" s="253">
        <f t="shared" si="114"/>
        <v>0</v>
      </c>
      <c r="U650" s="253">
        <f t="shared" si="115"/>
        <v>0</v>
      </c>
      <c r="V650" s="253">
        <f t="shared" si="116"/>
        <v>0</v>
      </c>
      <c r="W650" s="253">
        <f t="shared" si="117"/>
        <v>0</v>
      </c>
    </row>
    <row r="651" spans="2:23" x14ac:dyDescent="0.35">
      <c r="B651" s="58" t="str">
        <f t="shared" si="118"/>
        <v>!!!</v>
      </c>
      <c r="C651" s="226"/>
      <c r="D651" s="246"/>
      <c r="E651" s="248"/>
      <c r="F651" s="261"/>
      <c r="G651" s="172"/>
      <c r="H651" s="246"/>
      <c r="I651" s="28"/>
      <c r="J651" s="17"/>
      <c r="K651" s="253" t="str">
        <f t="shared" si="119"/>
        <v>Leer</v>
      </c>
      <c r="L651" s="253" t="str">
        <f t="shared" si="109"/>
        <v>Leer</v>
      </c>
      <c r="M651" s="253" t="str">
        <f t="shared" si="120"/>
        <v>Leer</v>
      </c>
      <c r="N651" s="253" t="str">
        <f>VLOOKUP(C651,{"29 - Psychiatrie (Erwachsene)","BGI";"30 - Kinder- und Jugendpsychiatrie","BGII";"31 - Psychosomatik","BGI";0,"Leer"},2,0)</f>
        <v>Leer</v>
      </c>
      <c r="O651" s="253" t="str">
        <f>VLOOKUP(C651,{"29 - Psychiatrie (Erwachsene)","BGIb";"30 - Kinder- und Jugendpsychiatrie","BGIIb";"31 - Psychosomatik","BGIb";0,"Leer"},2,0)</f>
        <v>Leer</v>
      </c>
      <c r="P651" s="253" t="str">
        <f t="shared" si="110"/>
        <v>Leer</v>
      </c>
      <c r="Q651" s="253">
        <f t="shared" si="111"/>
        <v>0</v>
      </c>
      <c r="R651" s="253">
        <f t="shared" si="112"/>
        <v>0</v>
      </c>
      <c r="S651" s="253">
        <f t="shared" si="113"/>
        <v>0</v>
      </c>
      <c r="T651" s="253">
        <f t="shared" si="114"/>
        <v>0</v>
      </c>
      <c r="U651" s="253">
        <f t="shared" si="115"/>
        <v>0</v>
      </c>
      <c r="V651" s="253">
        <f t="shared" si="116"/>
        <v>0</v>
      </c>
      <c r="W651" s="253">
        <f t="shared" si="117"/>
        <v>0</v>
      </c>
    </row>
    <row r="652" spans="2:23" x14ac:dyDescent="0.35">
      <c r="B652" s="58" t="str">
        <f t="shared" si="118"/>
        <v>!!!</v>
      </c>
      <c r="C652" s="226"/>
      <c r="D652" s="246"/>
      <c r="E652" s="248"/>
      <c r="F652" s="261"/>
      <c r="G652" s="172"/>
      <c r="H652" s="246"/>
      <c r="I652" s="28"/>
      <c r="J652" s="17"/>
      <c r="K652" s="253" t="str">
        <f t="shared" si="119"/>
        <v>Leer</v>
      </c>
      <c r="L652" s="253" t="str">
        <f t="shared" si="109"/>
        <v>Leer</v>
      </c>
      <c r="M652" s="253" t="str">
        <f t="shared" si="120"/>
        <v>Leer</v>
      </c>
      <c r="N652" s="253" t="str">
        <f>VLOOKUP(C652,{"29 - Psychiatrie (Erwachsene)","BGI";"30 - Kinder- und Jugendpsychiatrie","BGII";"31 - Psychosomatik","BGI";0,"Leer"},2,0)</f>
        <v>Leer</v>
      </c>
      <c r="O652" s="253" t="str">
        <f>VLOOKUP(C652,{"29 - Psychiatrie (Erwachsene)","BGIb";"30 - Kinder- und Jugendpsychiatrie","BGIIb";"31 - Psychosomatik","BGIb";0,"Leer"},2,0)</f>
        <v>Leer</v>
      </c>
      <c r="P652" s="253" t="str">
        <f t="shared" si="110"/>
        <v>Leer</v>
      </c>
      <c r="Q652" s="253">
        <f t="shared" si="111"/>
        <v>0</v>
      </c>
      <c r="R652" s="253">
        <f t="shared" si="112"/>
        <v>0</v>
      </c>
      <c r="S652" s="253">
        <f t="shared" si="113"/>
        <v>0</v>
      </c>
      <c r="T652" s="253">
        <f t="shared" si="114"/>
        <v>0</v>
      </c>
      <c r="U652" s="253">
        <f t="shared" si="115"/>
        <v>0</v>
      </c>
      <c r="V652" s="253">
        <f t="shared" si="116"/>
        <v>0</v>
      </c>
      <c r="W652" s="253">
        <f t="shared" si="117"/>
        <v>0</v>
      </c>
    </row>
    <row r="653" spans="2:23" x14ac:dyDescent="0.35">
      <c r="B653" s="58" t="str">
        <f t="shared" si="118"/>
        <v>!!!</v>
      </c>
      <c r="C653" s="226"/>
      <c r="D653" s="246"/>
      <c r="E653" s="248"/>
      <c r="F653" s="261"/>
      <c r="G653" s="172"/>
      <c r="H653" s="246"/>
      <c r="I653" s="28"/>
      <c r="J653" s="17"/>
      <c r="K653" s="253" t="str">
        <f t="shared" si="119"/>
        <v>Leer</v>
      </c>
      <c r="L653" s="253" t="str">
        <f t="shared" si="109"/>
        <v>Leer</v>
      </c>
      <c r="M653" s="253" t="str">
        <f t="shared" si="120"/>
        <v>Leer</v>
      </c>
      <c r="N653" s="253" t="str">
        <f>VLOOKUP(C653,{"29 - Psychiatrie (Erwachsene)","BGI";"30 - Kinder- und Jugendpsychiatrie","BGII";"31 - Psychosomatik","BGI";0,"Leer"},2,0)</f>
        <v>Leer</v>
      </c>
      <c r="O653" s="253" t="str">
        <f>VLOOKUP(C653,{"29 - Psychiatrie (Erwachsene)","BGIb";"30 - Kinder- und Jugendpsychiatrie","BGIIb";"31 - Psychosomatik","BGIb";0,"Leer"},2,0)</f>
        <v>Leer</v>
      </c>
      <c r="P653" s="253" t="str">
        <f t="shared" si="110"/>
        <v>Leer</v>
      </c>
      <c r="Q653" s="253">
        <f t="shared" si="111"/>
        <v>0</v>
      </c>
      <c r="R653" s="253">
        <f t="shared" si="112"/>
        <v>0</v>
      </c>
      <c r="S653" s="253">
        <f t="shared" si="113"/>
        <v>0</v>
      </c>
      <c r="T653" s="253">
        <f t="shared" si="114"/>
        <v>0</v>
      </c>
      <c r="U653" s="253">
        <f t="shared" si="115"/>
        <v>0</v>
      </c>
      <c r="V653" s="253">
        <f t="shared" si="116"/>
        <v>0</v>
      </c>
      <c r="W653" s="253">
        <f t="shared" si="117"/>
        <v>0</v>
      </c>
    </row>
    <row r="654" spans="2:23" x14ac:dyDescent="0.35">
      <c r="B654" s="58" t="str">
        <f t="shared" si="118"/>
        <v>!!!</v>
      </c>
      <c r="C654" s="226"/>
      <c r="D654" s="246"/>
      <c r="E654" s="248"/>
      <c r="F654" s="261"/>
      <c r="G654" s="172"/>
      <c r="H654" s="246"/>
      <c r="I654" s="28"/>
      <c r="J654" s="17"/>
      <c r="K654" s="253" t="str">
        <f t="shared" si="119"/>
        <v>Leer</v>
      </c>
      <c r="L654" s="253" t="str">
        <f t="shared" si="109"/>
        <v>Leer</v>
      </c>
      <c r="M654" s="253" t="str">
        <f t="shared" si="120"/>
        <v>Leer</v>
      </c>
      <c r="N654" s="253" t="str">
        <f>VLOOKUP(C654,{"29 - Psychiatrie (Erwachsene)","BGI";"30 - Kinder- und Jugendpsychiatrie","BGII";"31 - Psychosomatik","BGI";0,"Leer"},2,0)</f>
        <v>Leer</v>
      </c>
      <c r="O654" s="253" t="str">
        <f>VLOOKUP(C654,{"29 - Psychiatrie (Erwachsene)","BGIb";"30 - Kinder- und Jugendpsychiatrie","BGIIb";"31 - Psychosomatik","BGIb";0,"Leer"},2,0)</f>
        <v>Leer</v>
      </c>
      <c r="P654" s="253" t="str">
        <f t="shared" si="110"/>
        <v>Leer</v>
      </c>
      <c r="Q654" s="253">
        <f t="shared" si="111"/>
        <v>0</v>
      </c>
      <c r="R654" s="253">
        <f t="shared" si="112"/>
        <v>0</v>
      </c>
      <c r="S654" s="253">
        <f t="shared" si="113"/>
        <v>0</v>
      </c>
      <c r="T654" s="253">
        <f t="shared" si="114"/>
        <v>0</v>
      </c>
      <c r="U654" s="253">
        <f t="shared" si="115"/>
        <v>0</v>
      </c>
      <c r="V654" s="253">
        <f t="shared" si="116"/>
        <v>0</v>
      </c>
      <c r="W654" s="253">
        <f t="shared" si="117"/>
        <v>0</v>
      </c>
    </row>
    <row r="655" spans="2:23" x14ac:dyDescent="0.35">
      <c r="B655" s="58" t="str">
        <f t="shared" si="118"/>
        <v>!!!</v>
      </c>
      <c r="C655" s="226"/>
      <c r="D655" s="246"/>
      <c r="E655" s="248"/>
      <c r="F655" s="261"/>
      <c r="G655" s="172"/>
      <c r="H655" s="246"/>
      <c r="I655" s="28"/>
      <c r="J655" s="17"/>
      <c r="K655" s="253" t="str">
        <f t="shared" si="119"/>
        <v>Leer</v>
      </c>
      <c r="L655" s="253" t="str">
        <f t="shared" si="109"/>
        <v>Leer</v>
      </c>
      <c r="M655" s="253" t="str">
        <f t="shared" si="120"/>
        <v>Leer</v>
      </c>
      <c r="N655" s="253" t="str">
        <f>VLOOKUP(C655,{"29 - Psychiatrie (Erwachsene)","BGI";"30 - Kinder- und Jugendpsychiatrie","BGII";"31 - Psychosomatik","BGI";0,"Leer"},2,0)</f>
        <v>Leer</v>
      </c>
      <c r="O655" s="253" t="str">
        <f>VLOOKUP(C655,{"29 - Psychiatrie (Erwachsene)","BGIb";"30 - Kinder- und Jugendpsychiatrie","BGIIb";"31 - Psychosomatik","BGIb";0,"Leer"},2,0)</f>
        <v>Leer</v>
      </c>
      <c r="P655" s="253" t="str">
        <f t="shared" si="110"/>
        <v>Leer</v>
      </c>
      <c r="Q655" s="253">
        <f t="shared" si="111"/>
        <v>0</v>
      </c>
      <c r="R655" s="253">
        <f t="shared" si="112"/>
        <v>0</v>
      </c>
      <c r="S655" s="253">
        <f t="shared" si="113"/>
        <v>0</v>
      </c>
      <c r="T655" s="253">
        <f t="shared" si="114"/>
        <v>0</v>
      </c>
      <c r="U655" s="253">
        <f t="shared" si="115"/>
        <v>0</v>
      </c>
      <c r="V655" s="253">
        <f t="shared" si="116"/>
        <v>0</v>
      </c>
      <c r="W655" s="253">
        <f t="shared" si="117"/>
        <v>0</v>
      </c>
    </row>
    <row r="656" spans="2:23" x14ac:dyDescent="0.35">
      <c r="B656" s="58" t="str">
        <f t="shared" si="118"/>
        <v>!!!</v>
      </c>
      <c r="C656" s="226"/>
      <c r="D656" s="246"/>
      <c r="E656" s="248"/>
      <c r="F656" s="261"/>
      <c r="G656" s="172"/>
      <c r="H656" s="246"/>
      <c r="I656" s="28"/>
      <c r="J656" s="17"/>
      <c r="K656" s="253" t="str">
        <f t="shared" si="119"/>
        <v>Leer</v>
      </c>
      <c r="L656" s="253" t="str">
        <f t="shared" ref="L656:L719" si="121">IF(C656&lt;&gt;"","TND","Leer")</f>
        <v>Leer</v>
      </c>
      <c r="M656" s="253" t="str">
        <f t="shared" si="120"/>
        <v>Leer</v>
      </c>
      <c r="N656" s="253" t="str">
        <f>VLOOKUP(C656,{"29 - Psychiatrie (Erwachsene)","BGI";"30 - Kinder- und Jugendpsychiatrie","BGII";"31 - Psychosomatik","BGI";0,"Leer"},2,0)</f>
        <v>Leer</v>
      </c>
      <c r="O656" s="253" t="str">
        <f>VLOOKUP(C656,{"29 - Psychiatrie (Erwachsene)","BGIb";"30 - Kinder- und Jugendpsychiatrie","BGIIb";"31 - Psychosomatik","BGIb";0,"Leer"},2,0)</f>
        <v>Leer</v>
      </c>
      <c r="P656" s="253" t="str">
        <f t="shared" ref="P656:P719" si="122">IF(E656="Anrechnung Fachkräfte Nicht-PPP-RL Berufsgruppen in VKS",O656,N656)</f>
        <v>Leer</v>
      </c>
      <c r="Q656" s="253">
        <f t="shared" ref="Q656:Q719" si="123">IF(LEN(B656)&gt;0,0,1)</f>
        <v>0</v>
      </c>
      <c r="R656" s="253">
        <f t="shared" ref="R656:R719" si="124">IF(C656&lt;&gt;"",1,0)</f>
        <v>0</v>
      </c>
      <c r="S656" s="253">
        <f t="shared" ref="S656:S719" si="125">IF(LEN(D656)&gt;0,1,0)</f>
        <v>0</v>
      </c>
      <c r="T656" s="253">
        <f t="shared" ref="T656:T719" si="126">IF(LEN(E656)&gt;0,1,0)</f>
        <v>0</v>
      </c>
      <c r="U656" s="253">
        <f t="shared" ref="U656:U719" si="127">IF(LEN(F656)&gt;0,1,0)</f>
        <v>0</v>
      </c>
      <c r="V656" s="253">
        <f t="shared" ref="V656:V719" si="128">IF(LEN(G656)&gt;0,1,0)</f>
        <v>0</v>
      </c>
      <c r="W656" s="253">
        <f t="shared" ref="W656:W719" si="129">IF(LEN(H656)&gt;0,1,0)</f>
        <v>0</v>
      </c>
    </row>
    <row r="657" spans="2:23" x14ac:dyDescent="0.35">
      <c r="B657" s="58" t="str">
        <f t="shared" ref="B657:B720" si="130">IF(SUM(R657:W657)&lt;6,"!!!","")</f>
        <v>!!!</v>
      </c>
      <c r="C657" s="226"/>
      <c r="D657" s="246"/>
      <c r="E657" s="248"/>
      <c r="F657" s="261"/>
      <c r="G657" s="172"/>
      <c r="H657" s="246"/>
      <c r="I657" s="28"/>
      <c r="J657" s="17"/>
      <c r="K657" s="253" t="str">
        <f t="shared" ref="K657:K720" si="131">IF(C656&lt;&gt;"","Einrichtungen","Leer")</f>
        <v>Leer</v>
      </c>
      <c r="L657" s="253" t="str">
        <f t="shared" si="121"/>
        <v>Leer</v>
      </c>
      <c r="M657" s="253" t="str">
        <f t="shared" ref="M657:M720" si="132">IF($C657&lt;&gt;"","Anrechnungstatbestand","Leer")</f>
        <v>Leer</v>
      </c>
      <c r="N657" s="253" t="str">
        <f>VLOOKUP(C657,{"29 - Psychiatrie (Erwachsene)","BGI";"30 - Kinder- und Jugendpsychiatrie","BGII";"31 - Psychosomatik","BGI";0,"Leer"},2,0)</f>
        <v>Leer</v>
      </c>
      <c r="O657" s="253" t="str">
        <f>VLOOKUP(C657,{"29 - Psychiatrie (Erwachsene)","BGIb";"30 - Kinder- und Jugendpsychiatrie","BGIIb";"31 - Psychosomatik","BGIb";0,"Leer"},2,0)</f>
        <v>Leer</v>
      </c>
      <c r="P657" s="253" t="str">
        <f t="shared" si="122"/>
        <v>Leer</v>
      </c>
      <c r="Q657" s="253">
        <f t="shared" si="123"/>
        <v>0</v>
      </c>
      <c r="R657" s="253">
        <f t="shared" si="124"/>
        <v>0</v>
      </c>
      <c r="S657" s="253">
        <f t="shared" si="125"/>
        <v>0</v>
      </c>
      <c r="T657" s="253">
        <f t="shared" si="126"/>
        <v>0</v>
      </c>
      <c r="U657" s="253">
        <f t="shared" si="127"/>
        <v>0</v>
      </c>
      <c r="V657" s="253">
        <f t="shared" si="128"/>
        <v>0</v>
      </c>
      <c r="W657" s="253">
        <f t="shared" si="129"/>
        <v>0</v>
      </c>
    </row>
    <row r="658" spans="2:23" x14ac:dyDescent="0.35">
      <c r="B658" s="58" t="str">
        <f t="shared" si="130"/>
        <v>!!!</v>
      </c>
      <c r="C658" s="226"/>
      <c r="D658" s="246"/>
      <c r="E658" s="248"/>
      <c r="F658" s="261"/>
      <c r="G658" s="172"/>
      <c r="H658" s="246"/>
      <c r="I658" s="28"/>
      <c r="J658" s="17"/>
      <c r="K658" s="253" t="str">
        <f t="shared" si="131"/>
        <v>Leer</v>
      </c>
      <c r="L658" s="253" t="str">
        <f t="shared" si="121"/>
        <v>Leer</v>
      </c>
      <c r="M658" s="253" t="str">
        <f t="shared" si="132"/>
        <v>Leer</v>
      </c>
      <c r="N658" s="253" t="str">
        <f>VLOOKUP(C658,{"29 - Psychiatrie (Erwachsene)","BGI";"30 - Kinder- und Jugendpsychiatrie","BGII";"31 - Psychosomatik","BGI";0,"Leer"},2,0)</f>
        <v>Leer</v>
      </c>
      <c r="O658" s="253" t="str">
        <f>VLOOKUP(C658,{"29 - Psychiatrie (Erwachsene)","BGIb";"30 - Kinder- und Jugendpsychiatrie","BGIIb";"31 - Psychosomatik","BGIb";0,"Leer"},2,0)</f>
        <v>Leer</v>
      </c>
      <c r="P658" s="253" t="str">
        <f t="shared" si="122"/>
        <v>Leer</v>
      </c>
      <c r="Q658" s="253">
        <f t="shared" si="123"/>
        <v>0</v>
      </c>
      <c r="R658" s="253">
        <f t="shared" si="124"/>
        <v>0</v>
      </c>
      <c r="S658" s="253">
        <f t="shared" si="125"/>
        <v>0</v>
      </c>
      <c r="T658" s="253">
        <f t="shared" si="126"/>
        <v>0</v>
      </c>
      <c r="U658" s="253">
        <f t="shared" si="127"/>
        <v>0</v>
      </c>
      <c r="V658" s="253">
        <f t="shared" si="128"/>
        <v>0</v>
      </c>
      <c r="W658" s="253">
        <f t="shared" si="129"/>
        <v>0</v>
      </c>
    </row>
    <row r="659" spans="2:23" x14ac:dyDescent="0.35">
      <c r="B659" s="58" t="str">
        <f t="shared" si="130"/>
        <v>!!!</v>
      </c>
      <c r="C659" s="226"/>
      <c r="D659" s="246"/>
      <c r="E659" s="248"/>
      <c r="F659" s="261"/>
      <c r="G659" s="172"/>
      <c r="H659" s="246"/>
      <c r="I659" s="28"/>
      <c r="J659" s="17"/>
      <c r="K659" s="253" t="str">
        <f t="shared" si="131"/>
        <v>Leer</v>
      </c>
      <c r="L659" s="253" t="str">
        <f t="shared" si="121"/>
        <v>Leer</v>
      </c>
      <c r="M659" s="253" t="str">
        <f t="shared" si="132"/>
        <v>Leer</v>
      </c>
      <c r="N659" s="253" t="str">
        <f>VLOOKUP(C659,{"29 - Psychiatrie (Erwachsene)","BGI";"30 - Kinder- und Jugendpsychiatrie","BGII";"31 - Psychosomatik","BGI";0,"Leer"},2,0)</f>
        <v>Leer</v>
      </c>
      <c r="O659" s="253" t="str">
        <f>VLOOKUP(C659,{"29 - Psychiatrie (Erwachsene)","BGIb";"30 - Kinder- und Jugendpsychiatrie","BGIIb";"31 - Psychosomatik","BGIb";0,"Leer"},2,0)</f>
        <v>Leer</v>
      </c>
      <c r="P659" s="253" t="str">
        <f t="shared" si="122"/>
        <v>Leer</v>
      </c>
      <c r="Q659" s="253">
        <f t="shared" si="123"/>
        <v>0</v>
      </c>
      <c r="R659" s="253">
        <f t="shared" si="124"/>
        <v>0</v>
      </c>
      <c r="S659" s="253">
        <f t="shared" si="125"/>
        <v>0</v>
      </c>
      <c r="T659" s="253">
        <f t="shared" si="126"/>
        <v>0</v>
      </c>
      <c r="U659" s="253">
        <f t="shared" si="127"/>
        <v>0</v>
      </c>
      <c r="V659" s="253">
        <f t="shared" si="128"/>
        <v>0</v>
      </c>
      <c r="W659" s="253">
        <f t="shared" si="129"/>
        <v>0</v>
      </c>
    </row>
    <row r="660" spans="2:23" x14ac:dyDescent="0.35">
      <c r="B660" s="58" t="str">
        <f t="shared" si="130"/>
        <v>!!!</v>
      </c>
      <c r="C660" s="226"/>
      <c r="D660" s="246"/>
      <c r="E660" s="248"/>
      <c r="F660" s="261"/>
      <c r="G660" s="172"/>
      <c r="H660" s="246"/>
      <c r="I660" s="28"/>
      <c r="J660" s="17"/>
      <c r="K660" s="253" t="str">
        <f t="shared" si="131"/>
        <v>Leer</v>
      </c>
      <c r="L660" s="253" t="str">
        <f t="shared" si="121"/>
        <v>Leer</v>
      </c>
      <c r="M660" s="253" t="str">
        <f t="shared" si="132"/>
        <v>Leer</v>
      </c>
      <c r="N660" s="253" t="str">
        <f>VLOOKUP(C660,{"29 - Psychiatrie (Erwachsene)","BGI";"30 - Kinder- und Jugendpsychiatrie","BGII";"31 - Psychosomatik","BGI";0,"Leer"},2,0)</f>
        <v>Leer</v>
      </c>
      <c r="O660" s="253" t="str">
        <f>VLOOKUP(C660,{"29 - Psychiatrie (Erwachsene)","BGIb";"30 - Kinder- und Jugendpsychiatrie","BGIIb";"31 - Psychosomatik","BGIb";0,"Leer"},2,0)</f>
        <v>Leer</v>
      </c>
      <c r="P660" s="253" t="str">
        <f t="shared" si="122"/>
        <v>Leer</v>
      </c>
      <c r="Q660" s="253">
        <f t="shared" si="123"/>
        <v>0</v>
      </c>
      <c r="R660" s="253">
        <f t="shared" si="124"/>
        <v>0</v>
      </c>
      <c r="S660" s="253">
        <f t="shared" si="125"/>
        <v>0</v>
      </c>
      <c r="T660" s="253">
        <f t="shared" si="126"/>
        <v>0</v>
      </c>
      <c r="U660" s="253">
        <f t="shared" si="127"/>
        <v>0</v>
      </c>
      <c r="V660" s="253">
        <f t="shared" si="128"/>
        <v>0</v>
      </c>
      <c r="W660" s="253">
        <f t="shared" si="129"/>
        <v>0</v>
      </c>
    </row>
    <row r="661" spans="2:23" x14ac:dyDescent="0.35">
      <c r="B661" s="58" t="str">
        <f t="shared" si="130"/>
        <v>!!!</v>
      </c>
      <c r="C661" s="226"/>
      <c r="D661" s="246"/>
      <c r="E661" s="248"/>
      <c r="F661" s="261"/>
      <c r="G661" s="172"/>
      <c r="H661" s="246"/>
      <c r="I661" s="28"/>
      <c r="J661" s="17"/>
      <c r="K661" s="253" t="str">
        <f t="shared" si="131"/>
        <v>Leer</v>
      </c>
      <c r="L661" s="253" t="str">
        <f t="shared" si="121"/>
        <v>Leer</v>
      </c>
      <c r="M661" s="253" t="str">
        <f t="shared" si="132"/>
        <v>Leer</v>
      </c>
      <c r="N661" s="253" t="str">
        <f>VLOOKUP(C661,{"29 - Psychiatrie (Erwachsene)","BGI";"30 - Kinder- und Jugendpsychiatrie","BGII";"31 - Psychosomatik","BGI";0,"Leer"},2,0)</f>
        <v>Leer</v>
      </c>
      <c r="O661" s="253" t="str">
        <f>VLOOKUP(C661,{"29 - Psychiatrie (Erwachsene)","BGIb";"30 - Kinder- und Jugendpsychiatrie","BGIIb";"31 - Psychosomatik","BGIb";0,"Leer"},2,0)</f>
        <v>Leer</v>
      </c>
      <c r="P661" s="253" t="str">
        <f t="shared" si="122"/>
        <v>Leer</v>
      </c>
      <c r="Q661" s="253">
        <f t="shared" si="123"/>
        <v>0</v>
      </c>
      <c r="R661" s="253">
        <f t="shared" si="124"/>
        <v>0</v>
      </c>
      <c r="S661" s="253">
        <f t="shared" si="125"/>
        <v>0</v>
      </c>
      <c r="T661" s="253">
        <f t="shared" si="126"/>
        <v>0</v>
      </c>
      <c r="U661" s="253">
        <f t="shared" si="127"/>
        <v>0</v>
      </c>
      <c r="V661" s="253">
        <f t="shared" si="128"/>
        <v>0</v>
      </c>
      <c r="W661" s="253">
        <f t="shared" si="129"/>
        <v>0</v>
      </c>
    </row>
    <row r="662" spans="2:23" x14ac:dyDescent="0.35">
      <c r="B662" s="58" t="str">
        <f t="shared" si="130"/>
        <v>!!!</v>
      </c>
      <c r="C662" s="226"/>
      <c r="D662" s="246"/>
      <c r="E662" s="248"/>
      <c r="F662" s="261"/>
      <c r="G662" s="172"/>
      <c r="H662" s="246"/>
      <c r="I662" s="28"/>
      <c r="J662" s="17"/>
      <c r="K662" s="253" t="str">
        <f t="shared" si="131"/>
        <v>Leer</v>
      </c>
      <c r="L662" s="253" t="str">
        <f t="shared" si="121"/>
        <v>Leer</v>
      </c>
      <c r="M662" s="253" t="str">
        <f t="shared" si="132"/>
        <v>Leer</v>
      </c>
      <c r="N662" s="253" t="str">
        <f>VLOOKUP(C662,{"29 - Psychiatrie (Erwachsene)","BGI";"30 - Kinder- und Jugendpsychiatrie","BGII";"31 - Psychosomatik","BGI";0,"Leer"},2,0)</f>
        <v>Leer</v>
      </c>
      <c r="O662" s="253" t="str">
        <f>VLOOKUP(C662,{"29 - Psychiatrie (Erwachsene)","BGIb";"30 - Kinder- und Jugendpsychiatrie","BGIIb";"31 - Psychosomatik","BGIb";0,"Leer"},2,0)</f>
        <v>Leer</v>
      </c>
      <c r="P662" s="253" t="str">
        <f t="shared" si="122"/>
        <v>Leer</v>
      </c>
      <c r="Q662" s="253">
        <f t="shared" si="123"/>
        <v>0</v>
      </c>
      <c r="R662" s="253">
        <f t="shared" si="124"/>
        <v>0</v>
      </c>
      <c r="S662" s="253">
        <f t="shared" si="125"/>
        <v>0</v>
      </c>
      <c r="T662" s="253">
        <f t="shared" si="126"/>
        <v>0</v>
      </c>
      <c r="U662" s="253">
        <f t="shared" si="127"/>
        <v>0</v>
      </c>
      <c r="V662" s="253">
        <f t="shared" si="128"/>
        <v>0</v>
      </c>
      <c r="W662" s="253">
        <f t="shared" si="129"/>
        <v>0</v>
      </c>
    </row>
    <row r="663" spans="2:23" x14ac:dyDescent="0.35">
      <c r="B663" s="58" t="str">
        <f t="shared" si="130"/>
        <v>!!!</v>
      </c>
      <c r="C663" s="226"/>
      <c r="D663" s="246"/>
      <c r="E663" s="248"/>
      <c r="F663" s="261"/>
      <c r="G663" s="172"/>
      <c r="H663" s="246"/>
      <c r="I663" s="28"/>
      <c r="J663" s="17"/>
      <c r="K663" s="253" t="str">
        <f t="shared" si="131"/>
        <v>Leer</v>
      </c>
      <c r="L663" s="253" t="str">
        <f t="shared" si="121"/>
        <v>Leer</v>
      </c>
      <c r="M663" s="253" t="str">
        <f t="shared" si="132"/>
        <v>Leer</v>
      </c>
      <c r="N663" s="253" t="str">
        <f>VLOOKUP(C663,{"29 - Psychiatrie (Erwachsene)","BGI";"30 - Kinder- und Jugendpsychiatrie","BGII";"31 - Psychosomatik","BGI";0,"Leer"},2,0)</f>
        <v>Leer</v>
      </c>
      <c r="O663" s="253" t="str">
        <f>VLOOKUP(C663,{"29 - Psychiatrie (Erwachsene)","BGIb";"30 - Kinder- und Jugendpsychiatrie","BGIIb";"31 - Psychosomatik","BGIb";0,"Leer"},2,0)</f>
        <v>Leer</v>
      </c>
      <c r="P663" s="253" t="str">
        <f t="shared" si="122"/>
        <v>Leer</v>
      </c>
      <c r="Q663" s="253">
        <f t="shared" si="123"/>
        <v>0</v>
      </c>
      <c r="R663" s="253">
        <f t="shared" si="124"/>
        <v>0</v>
      </c>
      <c r="S663" s="253">
        <f t="shared" si="125"/>
        <v>0</v>
      </c>
      <c r="T663" s="253">
        <f t="shared" si="126"/>
        <v>0</v>
      </c>
      <c r="U663" s="253">
        <f t="shared" si="127"/>
        <v>0</v>
      </c>
      <c r="V663" s="253">
        <f t="shared" si="128"/>
        <v>0</v>
      </c>
      <c r="W663" s="253">
        <f t="shared" si="129"/>
        <v>0</v>
      </c>
    </row>
    <row r="664" spans="2:23" x14ac:dyDescent="0.35">
      <c r="B664" s="58" t="str">
        <f t="shared" si="130"/>
        <v>!!!</v>
      </c>
      <c r="C664" s="226"/>
      <c r="D664" s="246"/>
      <c r="E664" s="248"/>
      <c r="F664" s="261"/>
      <c r="G664" s="172"/>
      <c r="H664" s="246"/>
      <c r="I664" s="28"/>
      <c r="J664" s="17"/>
      <c r="K664" s="253" t="str">
        <f t="shared" si="131"/>
        <v>Leer</v>
      </c>
      <c r="L664" s="253" t="str">
        <f t="shared" si="121"/>
        <v>Leer</v>
      </c>
      <c r="M664" s="253" t="str">
        <f t="shared" si="132"/>
        <v>Leer</v>
      </c>
      <c r="N664" s="253" t="str">
        <f>VLOOKUP(C664,{"29 - Psychiatrie (Erwachsene)","BGI";"30 - Kinder- und Jugendpsychiatrie","BGII";"31 - Psychosomatik","BGI";0,"Leer"},2,0)</f>
        <v>Leer</v>
      </c>
      <c r="O664" s="253" t="str">
        <f>VLOOKUP(C664,{"29 - Psychiatrie (Erwachsene)","BGIb";"30 - Kinder- und Jugendpsychiatrie","BGIIb";"31 - Psychosomatik","BGIb";0,"Leer"},2,0)</f>
        <v>Leer</v>
      </c>
      <c r="P664" s="253" t="str">
        <f t="shared" si="122"/>
        <v>Leer</v>
      </c>
      <c r="Q664" s="253">
        <f t="shared" si="123"/>
        <v>0</v>
      </c>
      <c r="R664" s="253">
        <f t="shared" si="124"/>
        <v>0</v>
      </c>
      <c r="S664" s="253">
        <f t="shared" si="125"/>
        <v>0</v>
      </c>
      <c r="T664" s="253">
        <f t="shared" si="126"/>
        <v>0</v>
      </c>
      <c r="U664" s="253">
        <f t="shared" si="127"/>
        <v>0</v>
      </c>
      <c r="V664" s="253">
        <f t="shared" si="128"/>
        <v>0</v>
      </c>
      <c r="W664" s="253">
        <f t="shared" si="129"/>
        <v>0</v>
      </c>
    </row>
    <row r="665" spans="2:23" x14ac:dyDescent="0.35">
      <c r="B665" s="58" t="str">
        <f t="shared" si="130"/>
        <v>!!!</v>
      </c>
      <c r="C665" s="226"/>
      <c r="D665" s="246"/>
      <c r="E665" s="248"/>
      <c r="F665" s="261"/>
      <c r="G665" s="172"/>
      <c r="H665" s="246"/>
      <c r="I665" s="28"/>
      <c r="J665" s="17"/>
      <c r="K665" s="253" t="str">
        <f t="shared" si="131"/>
        <v>Leer</v>
      </c>
      <c r="L665" s="253" t="str">
        <f t="shared" si="121"/>
        <v>Leer</v>
      </c>
      <c r="M665" s="253" t="str">
        <f t="shared" si="132"/>
        <v>Leer</v>
      </c>
      <c r="N665" s="253" t="str">
        <f>VLOOKUP(C665,{"29 - Psychiatrie (Erwachsene)","BGI";"30 - Kinder- und Jugendpsychiatrie","BGII";"31 - Psychosomatik","BGI";0,"Leer"},2,0)</f>
        <v>Leer</v>
      </c>
      <c r="O665" s="253" t="str">
        <f>VLOOKUP(C665,{"29 - Psychiatrie (Erwachsene)","BGIb";"30 - Kinder- und Jugendpsychiatrie","BGIIb";"31 - Psychosomatik","BGIb";0,"Leer"},2,0)</f>
        <v>Leer</v>
      </c>
      <c r="P665" s="253" t="str">
        <f t="shared" si="122"/>
        <v>Leer</v>
      </c>
      <c r="Q665" s="253">
        <f t="shared" si="123"/>
        <v>0</v>
      </c>
      <c r="R665" s="253">
        <f t="shared" si="124"/>
        <v>0</v>
      </c>
      <c r="S665" s="253">
        <f t="shared" si="125"/>
        <v>0</v>
      </c>
      <c r="T665" s="253">
        <f t="shared" si="126"/>
        <v>0</v>
      </c>
      <c r="U665" s="253">
        <f t="shared" si="127"/>
        <v>0</v>
      </c>
      <c r="V665" s="253">
        <f t="shared" si="128"/>
        <v>0</v>
      </c>
      <c r="W665" s="253">
        <f t="shared" si="129"/>
        <v>0</v>
      </c>
    </row>
    <row r="666" spans="2:23" x14ac:dyDescent="0.35">
      <c r="B666" s="58" t="str">
        <f t="shared" si="130"/>
        <v>!!!</v>
      </c>
      <c r="C666" s="226"/>
      <c r="D666" s="246"/>
      <c r="E666" s="248"/>
      <c r="F666" s="261"/>
      <c r="G666" s="172"/>
      <c r="H666" s="246"/>
      <c r="I666" s="28"/>
      <c r="J666" s="17"/>
      <c r="K666" s="253" t="str">
        <f t="shared" si="131"/>
        <v>Leer</v>
      </c>
      <c r="L666" s="253" t="str">
        <f t="shared" si="121"/>
        <v>Leer</v>
      </c>
      <c r="M666" s="253" t="str">
        <f t="shared" si="132"/>
        <v>Leer</v>
      </c>
      <c r="N666" s="253" t="str">
        <f>VLOOKUP(C666,{"29 - Psychiatrie (Erwachsene)","BGI";"30 - Kinder- und Jugendpsychiatrie","BGII";"31 - Psychosomatik","BGI";0,"Leer"},2,0)</f>
        <v>Leer</v>
      </c>
      <c r="O666" s="253" t="str">
        <f>VLOOKUP(C666,{"29 - Psychiatrie (Erwachsene)","BGIb";"30 - Kinder- und Jugendpsychiatrie","BGIIb";"31 - Psychosomatik","BGIb";0,"Leer"},2,0)</f>
        <v>Leer</v>
      </c>
      <c r="P666" s="253" t="str">
        <f t="shared" si="122"/>
        <v>Leer</v>
      </c>
      <c r="Q666" s="253">
        <f t="shared" si="123"/>
        <v>0</v>
      </c>
      <c r="R666" s="253">
        <f t="shared" si="124"/>
        <v>0</v>
      </c>
      <c r="S666" s="253">
        <f t="shared" si="125"/>
        <v>0</v>
      </c>
      <c r="T666" s="253">
        <f t="shared" si="126"/>
        <v>0</v>
      </c>
      <c r="U666" s="253">
        <f t="shared" si="127"/>
        <v>0</v>
      </c>
      <c r="V666" s="253">
        <f t="shared" si="128"/>
        <v>0</v>
      </c>
      <c r="W666" s="253">
        <f t="shared" si="129"/>
        <v>0</v>
      </c>
    </row>
    <row r="667" spans="2:23" x14ac:dyDescent="0.35">
      <c r="B667" s="58" t="str">
        <f t="shared" si="130"/>
        <v>!!!</v>
      </c>
      <c r="C667" s="226"/>
      <c r="D667" s="246"/>
      <c r="E667" s="248"/>
      <c r="F667" s="261"/>
      <c r="G667" s="172"/>
      <c r="H667" s="246"/>
      <c r="I667" s="28"/>
      <c r="J667" s="17"/>
      <c r="K667" s="253" t="str">
        <f t="shared" si="131"/>
        <v>Leer</v>
      </c>
      <c r="L667" s="253" t="str">
        <f t="shared" si="121"/>
        <v>Leer</v>
      </c>
      <c r="M667" s="253" t="str">
        <f t="shared" si="132"/>
        <v>Leer</v>
      </c>
      <c r="N667" s="253" t="str">
        <f>VLOOKUP(C667,{"29 - Psychiatrie (Erwachsene)","BGI";"30 - Kinder- und Jugendpsychiatrie","BGII";"31 - Psychosomatik","BGI";0,"Leer"},2,0)</f>
        <v>Leer</v>
      </c>
      <c r="O667" s="253" t="str">
        <f>VLOOKUP(C667,{"29 - Psychiatrie (Erwachsene)","BGIb";"30 - Kinder- und Jugendpsychiatrie","BGIIb";"31 - Psychosomatik","BGIb";0,"Leer"},2,0)</f>
        <v>Leer</v>
      </c>
      <c r="P667" s="253" t="str">
        <f t="shared" si="122"/>
        <v>Leer</v>
      </c>
      <c r="Q667" s="253">
        <f t="shared" si="123"/>
        <v>0</v>
      </c>
      <c r="R667" s="253">
        <f t="shared" si="124"/>
        <v>0</v>
      </c>
      <c r="S667" s="253">
        <f t="shared" si="125"/>
        <v>0</v>
      </c>
      <c r="T667" s="253">
        <f t="shared" si="126"/>
        <v>0</v>
      </c>
      <c r="U667" s="253">
        <f t="shared" si="127"/>
        <v>0</v>
      </c>
      <c r="V667" s="253">
        <f t="shared" si="128"/>
        <v>0</v>
      </c>
      <c r="W667" s="253">
        <f t="shared" si="129"/>
        <v>0</v>
      </c>
    </row>
    <row r="668" spans="2:23" x14ac:dyDescent="0.35">
      <c r="B668" s="58" t="str">
        <f t="shared" si="130"/>
        <v>!!!</v>
      </c>
      <c r="C668" s="226"/>
      <c r="D668" s="246"/>
      <c r="E668" s="248"/>
      <c r="F668" s="261"/>
      <c r="G668" s="172"/>
      <c r="H668" s="246"/>
      <c r="I668" s="28"/>
      <c r="J668" s="17"/>
      <c r="K668" s="253" t="str">
        <f t="shared" si="131"/>
        <v>Leer</v>
      </c>
      <c r="L668" s="253" t="str">
        <f t="shared" si="121"/>
        <v>Leer</v>
      </c>
      <c r="M668" s="253" t="str">
        <f t="shared" si="132"/>
        <v>Leer</v>
      </c>
      <c r="N668" s="253" t="str">
        <f>VLOOKUP(C668,{"29 - Psychiatrie (Erwachsene)","BGI";"30 - Kinder- und Jugendpsychiatrie","BGII";"31 - Psychosomatik","BGI";0,"Leer"},2,0)</f>
        <v>Leer</v>
      </c>
      <c r="O668" s="253" t="str">
        <f>VLOOKUP(C668,{"29 - Psychiatrie (Erwachsene)","BGIb";"30 - Kinder- und Jugendpsychiatrie","BGIIb";"31 - Psychosomatik","BGIb";0,"Leer"},2,0)</f>
        <v>Leer</v>
      </c>
      <c r="P668" s="253" t="str">
        <f t="shared" si="122"/>
        <v>Leer</v>
      </c>
      <c r="Q668" s="253">
        <f t="shared" si="123"/>
        <v>0</v>
      </c>
      <c r="R668" s="253">
        <f t="shared" si="124"/>
        <v>0</v>
      </c>
      <c r="S668" s="253">
        <f t="shared" si="125"/>
        <v>0</v>
      </c>
      <c r="T668" s="253">
        <f t="shared" si="126"/>
        <v>0</v>
      </c>
      <c r="U668" s="253">
        <f t="shared" si="127"/>
        <v>0</v>
      </c>
      <c r="V668" s="253">
        <f t="shared" si="128"/>
        <v>0</v>
      </c>
      <c r="W668" s="253">
        <f t="shared" si="129"/>
        <v>0</v>
      </c>
    </row>
    <row r="669" spans="2:23" x14ac:dyDescent="0.35">
      <c r="B669" s="58" t="str">
        <f t="shared" si="130"/>
        <v>!!!</v>
      </c>
      <c r="C669" s="226"/>
      <c r="D669" s="246"/>
      <c r="E669" s="248"/>
      <c r="F669" s="261"/>
      <c r="G669" s="172"/>
      <c r="H669" s="246"/>
      <c r="I669" s="28"/>
      <c r="J669" s="17"/>
      <c r="K669" s="253" t="str">
        <f t="shared" si="131"/>
        <v>Leer</v>
      </c>
      <c r="L669" s="253" t="str">
        <f t="shared" si="121"/>
        <v>Leer</v>
      </c>
      <c r="M669" s="253" t="str">
        <f t="shared" si="132"/>
        <v>Leer</v>
      </c>
      <c r="N669" s="253" t="str">
        <f>VLOOKUP(C669,{"29 - Psychiatrie (Erwachsene)","BGI";"30 - Kinder- und Jugendpsychiatrie","BGII";"31 - Psychosomatik","BGI";0,"Leer"},2,0)</f>
        <v>Leer</v>
      </c>
      <c r="O669" s="253" t="str">
        <f>VLOOKUP(C669,{"29 - Psychiatrie (Erwachsene)","BGIb";"30 - Kinder- und Jugendpsychiatrie","BGIIb";"31 - Psychosomatik","BGIb";0,"Leer"},2,0)</f>
        <v>Leer</v>
      </c>
      <c r="P669" s="253" t="str">
        <f t="shared" si="122"/>
        <v>Leer</v>
      </c>
      <c r="Q669" s="253">
        <f t="shared" si="123"/>
        <v>0</v>
      </c>
      <c r="R669" s="253">
        <f t="shared" si="124"/>
        <v>0</v>
      </c>
      <c r="S669" s="253">
        <f t="shared" si="125"/>
        <v>0</v>
      </c>
      <c r="T669" s="253">
        <f t="shared" si="126"/>
        <v>0</v>
      </c>
      <c r="U669" s="253">
        <f t="shared" si="127"/>
        <v>0</v>
      </c>
      <c r="V669" s="253">
        <f t="shared" si="128"/>
        <v>0</v>
      </c>
      <c r="W669" s="253">
        <f t="shared" si="129"/>
        <v>0</v>
      </c>
    </row>
    <row r="670" spans="2:23" x14ac:dyDescent="0.35">
      <c r="B670" s="58" t="str">
        <f t="shared" si="130"/>
        <v>!!!</v>
      </c>
      <c r="C670" s="226"/>
      <c r="D670" s="246"/>
      <c r="E670" s="248"/>
      <c r="F670" s="261"/>
      <c r="G670" s="172"/>
      <c r="H670" s="246"/>
      <c r="I670" s="28"/>
      <c r="J670" s="17"/>
      <c r="K670" s="253" t="str">
        <f t="shared" si="131"/>
        <v>Leer</v>
      </c>
      <c r="L670" s="253" t="str">
        <f t="shared" si="121"/>
        <v>Leer</v>
      </c>
      <c r="M670" s="253" t="str">
        <f t="shared" si="132"/>
        <v>Leer</v>
      </c>
      <c r="N670" s="253" t="str">
        <f>VLOOKUP(C670,{"29 - Psychiatrie (Erwachsene)","BGI";"30 - Kinder- und Jugendpsychiatrie","BGII";"31 - Psychosomatik","BGI";0,"Leer"},2,0)</f>
        <v>Leer</v>
      </c>
      <c r="O670" s="253" t="str">
        <f>VLOOKUP(C670,{"29 - Psychiatrie (Erwachsene)","BGIb";"30 - Kinder- und Jugendpsychiatrie","BGIIb";"31 - Psychosomatik","BGIb";0,"Leer"},2,0)</f>
        <v>Leer</v>
      </c>
      <c r="P670" s="253" t="str">
        <f t="shared" si="122"/>
        <v>Leer</v>
      </c>
      <c r="Q670" s="253">
        <f t="shared" si="123"/>
        <v>0</v>
      </c>
      <c r="R670" s="253">
        <f t="shared" si="124"/>
        <v>0</v>
      </c>
      <c r="S670" s="253">
        <f t="shared" si="125"/>
        <v>0</v>
      </c>
      <c r="T670" s="253">
        <f t="shared" si="126"/>
        <v>0</v>
      </c>
      <c r="U670" s="253">
        <f t="shared" si="127"/>
        <v>0</v>
      </c>
      <c r="V670" s="253">
        <f t="shared" si="128"/>
        <v>0</v>
      </c>
      <c r="W670" s="253">
        <f t="shared" si="129"/>
        <v>0</v>
      </c>
    </row>
    <row r="671" spans="2:23" x14ac:dyDescent="0.35">
      <c r="B671" s="58" t="str">
        <f t="shared" si="130"/>
        <v>!!!</v>
      </c>
      <c r="C671" s="226"/>
      <c r="D671" s="246"/>
      <c r="E671" s="248"/>
      <c r="F671" s="261"/>
      <c r="G671" s="172"/>
      <c r="H671" s="246"/>
      <c r="I671" s="28"/>
      <c r="J671" s="17"/>
      <c r="K671" s="253" t="str">
        <f t="shared" si="131"/>
        <v>Leer</v>
      </c>
      <c r="L671" s="253" t="str">
        <f t="shared" si="121"/>
        <v>Leer</v>
      </c>
      <c r="M671" s="253" t="str">
        <f t="shared" si="132"/>
        <v>Leer</v>
      </c>
      <c r="N671" s="253" t="str">
        <f>VLOOKUP(C671,{"29 - Psychiatrie (Erwachsene)","BGI";"30 - Kinder- und Jugendpsychiatrie","BGII";"31 - Psychosomatik","BGI";0,"Leer"},2,0)</f>
        <v>Leer</v>
      </c>
      <c r="O671" s="253" t="str">
        <f>VLOOKUP(C671,{"29 - Psychiatrie (Erwachsene)","BGIb";"30 - Kinder- und Jugendpsychiatrie","BGIIb";"31 - Psychosomatik","BGIb";0,"Leer"},2,0)</f>
        <v>Leer</v>
      </c>
      <c r="P671" s="253" t="str">
        <f t="shared" si="122"/>
        <v>Leer</v>
      </c>
      <c r="Q671" s="253">
        <f t="shared" si="123"/>
        <v>0</v>
      </c>
      <c r="R671" s="253">
        <f t="shared" si="124"/>
        <v>0</v>
      </c>
      <c r="S671" s="253">
        <f t="shared" si="125"/>
        <v>0</v>
      </c>
      <c r="T671" s="253">
        <f t="shared" si="126"/>
        <v>0</v>
      </c>
      <c r="U671" s="253">
        <f t="shared" si="127"/>
        <v>0</v>
      </c>
      <c r="V671" s="253">
        <f t="shared" si="128"/>
        <v>0</v>
      </c>
      <c r="W671" s="253">
        <f t="shared" si="129"/>
        <v>0</v>
      </c>
    </row>
    <row r="672" spans="2:23" x14ac:dyDescent="0.35">
      <c r="B672" s="58" t="str">
        <f t="shared" si="130"/>
        <v>!!!</v>
      </c>
      <c r="C672" s="226"/>
      <c r="D672" s="246"/>
      <c r="E672" s="248"/>
      <c r="F672" s="261"/>
      <c r="G672" s="172"/>
      <c r="H672" s="246"/>
      <c r="I672" s="28"/>
      <c r="J672" s="17"/>
      <c r="K672" s="253" t="str">
        <f t="shared" si="131"/>
        <v>Leer</v>
      </c>
      <c r="L672" s="253" t="str">
        <f t="shared" si="121"/>
        <v>Leer</v>
      </c>
      <c r="M672" s="253" t="str">
        <f t="shared" si="132"/>
        <v>Leer</v>
      </c>
      <c r="N672" s="253" t="str">
        <f>VLOOKUP(C672,{"29 - Psychiatrie (Erwachsene)","BGI";"30 - Kinder- und Jugendpsychiatrie","BGII";"31 - Psychosomatik","BGI";0,"Leer"},2,0)</f>
        <v>Leer</v>
      </c>
      <c r="O672" s="253" t="str">
        <f>VLOOKUP(C672,{"29 - Psychiatrie (Erwachsene)","BGIb";"30 - Kinder- und Jugendpsychiatrie","BGIIb";"31 - Psychosomatik","BGIb";0,"Leer"},2,0)</f>
        <v>Leer</v>
      </c>
      <c r="P672" s="253" t="str">
        <f t="shared" si="122"/>
        <v>Leer</v>
      </c>
      <c r="Q672" s="253">
        <f t="shared" si="123"/>
        <v>0</v>
      </c>
      <c r="R672" s="253">
        <f t="shared" si="124"/>
        <v>0</v>
      </c>
      <c r="S672" s="253">
        <f t="shared" si="125"/>
        <v>0</v>
      </c>
      <c r="T672" s="253">
        <f t="shared" si="126"/>
        <v>0</v>
      </c>
      <c r="U672" s="253">
        <f t="shared" si="127"/>
        <v>0</v>
      </c>
      <c r="V672" s="253">
        <f t="shared" si="128"/>
        <v>0</v>
      </c>
      <c r="W672" s="253">
        <f t="shared" si="129"/>
        <v>0</v>
      </c>
    </row>
    <row r="673" spans="2:23" x14ac:dyDescent="0.35">
      <c r="B673" s="58" t="str">
        <f t="shared" si="130"/>
        <v>!!!</v>
      </c>
      <c r="C673" s="226"/>
      <c r="D673" s="246"/>
      <c r="E673" s="248"/>
      <c r="F673" s="261"/>
      <c r="G673" s="172"/>
      <c r="H673" s="246"/>
      <c r="I673" s="28"/>
      <c r="J673" s="17"/>
      <c r="K673" s="253" t="str">
        <f t="shared" si="131"/>
        <v>Leer</v>
      </c>
      <c r="L673" s="253" t="str">
        <f t="shared" si="121"/>
        <v>Leer</v>
      </c>
      <c r="M673" s="253" t="str">
        <f t="shared" si="132"/>
        <v>Leer</v>
      </c>
      <c r="N673" s="253" t="str">
        <f>VLOOKUP(C673,{"29 - Psychiatrie (Erwachsene)","BGI";"30 - Kinder- und Jugendpsychiatrie","BGII";"31 - Psychosomatik","BGI";0,"Leer"},2,0)</f>
        <v>Leer</v>
      </c>
      <c r="O673" s="253" t="str">
        <f>VLOOKUP(C673,{"29 - Psychiatrie (Erwachsene)","BGIb";"30 - Kinder- und Jugendpsychiatrie","BGIIb";"31 - Psychosomatik","BGIb";0,"Leer"},2,0)</f>
        <v>Leer</v>
      </c>
      <c r="P673" s="253" t="str">
        <f t="shared" si="122"/>
        <v>Leer</v>
      </c>
      <c r="Q673" s="253">
        <f t="shared" si="123"/>
        <v>0</v>
      </c>
      <c r="R673" s="253">
        <f t="shared" si="124"/>
        <v>0</v>
      </c>
      <c r="S673" s="253">
        <f t="shared" si="125"/>
        <v>0</v>
      </c>
      <c r="T673" s="253">
        <f t="shared" si="126"/>
        <v>0</v>
      </c>
      <c r="U673" s="253">
        <f t="shared" si="127"/>
        <v>0</v>
      </c>
      <c r="V673" s="253">
        <f t="shared" si="128"/>
        <v>0</v>
      </c>
      <c r="W673" s="253">
        <f t="shared" si="129"/>
        <v>0</v>
      </c>
    </row>
    <row r="674" spans="2:23" x14ac:dyDescent="0.35">
      <c r="B674" s="58" t="str">
        <f t="shared" si="130"/>
        <v>!!!</v>
      </c>
      <c r="C674" s="226"/>
      <c r="D674" s="246"/>
      <c r="E674" s="248"/>
      <c r="F674" s="261"/>
      <c r="G674" s="172"/>
      <c r="H674" s="246"/>
      <c r="I674" s="28"/>
      <c r="J674" s="17"/>
      <c r="K674" s="253" t="str">
        <f t="shared" si="131"/>
        <v>Leer</v>
      </c>
      <c r="L674" s="253" t="str">
        <f t="shared" si="121"/>
        <v>Leer</v>
      </c>
      <c r="M674" s="253" t="str">
        <f t="shared" si="132"/>
        <v>Leer</v>
      </c>
      <c r="N674" s="253" t="str">
        <f>VLOOKUP(C674,{"29 - Psychiatrie (Erwachsene)","BGI";"30 - Kinder- und Jugendpsychiatrie","BGII";"31 - Psychosomatik","BGI";0,"Leer"},2,0)</f>
        <v>Leer</v>
      </c>
      <c r="O674" s="253" t="str">
        <f>VLOOKUP(C674,{"29 - Psychiatrie (Erwachsene)","BGIb";"30 - Kinder- und Jugendpsychiatrie","BGIIb";"31 - Psychosomatik","BGIb";0,"Leer"},2,0)</f>
        <v>Leer</v>
      </c>
      <c r="P674" s="253" t="str">
        <f t="shared" si="122"/>
        <v>Leer</v>
      </c>
      <c r="Q674" s="253">
        <f t="shared" si="123"/>
        <v>0</v>
      </c>
      <c r="R674" s="253">
        <f t="shared" si="124"/>
        <v>0</v>
      </c>
      <c r="S674" s="253">
        <f t="shared" si="125"/>
        <v>0</v>
      </c>
      <c r="T674" s="253">
        <f t="shared" si="126"/>
        <v>0</v>
      </c>
      <c r="U674" s="253">
        <f t="shared" si="127"/>
        <v>0</v>
      </c>
      <c r="V674" s="253">
        <f t="shared" si="128"/>
        <v>0</v>
      </c>
      <c r="W674" s="253">
        <f t="shared" si="129"/>
        <v>0</v>
      </c>
    </row>
    <row r="675" spans="2:23" x14ac:dyDescent="0.35">
      <c r="B675" s="58" t="str">
        <f t="shared" si="130"/>
        <v>!!!</v>
      </c>
      <c r="C675" s="226"/>
      <c r="D675" s="246"/>
      <c r="E675" s="248"/>
      <c r="F675" s="261"/>
      <c r="G675" s="172"/>
      <c r="H675" s="246"/>
      <c r="I675" s="28"/>
      <c r="J675" s="17"/>
      <c r="K675" s="253" t="str">
        <f t="shared" si="131"/>
        <v>Leer</v>
      </c>
      <c r="L675" s="253" t="str">
        <f t="shared" si="121"/>
        <v>Leer</v>
      </c>
      <c r="M675" s="253" t="str">
        <f t="shared" si="132"/>
        <v>Leer</v>
      </c>
      <c r="N675" s="253" t="str">
        <f>VLOOKUP(C675,{"29 - Psychiatrie (Erwachsene)","BGI";"30 - Kinder- und Jugendpsychiatrie","BGII";"31 - Psychosomatik","BGI";0,"Leer"},2,0)</f>
        <v>Leer</v>
      </c>
      <c r="O675" s="253" t="str">
        <f>VLOOKUP(C675,{"29 - Psychiatrie (Erwachsene)","BGIb";"30 - Kinder- und Jugendpsychiatrie","BGIIb";"31 - Psychosomatik","BGIb";0,"Leer"},2,0)</f>
        <v>Leer</v>
      </c>
      <c r="P675" s="253" t="str">
        <f t="shared" si="122"/>
        <v>Leer</v>
      </c>
      <c r="Q675" s="253">
        <f t="shared" si="123"/>
        <v>0</v>
      </c>
      <c r="R675" s="253">
        <f t="shared" si="124"/>
        <v>0</v>
      </c>
      <c r="S675" s="253">
        <f t="shared" si="125"/>
        <v>0</v>
      </c>
      <c r="T675" s="253">
        <f t="shared" si="126"/>
        <v>0</v>
      </c>
      <c r="U675" s="253">
        <f t="shared" si="127"/>
        <v>0</v>
      </c>
      <c r="V675" s="253">
        <f t="shared" si="128"/>
        <v>0</v>
      </c>
      <c r="W675" s="253">
        <f t="shared" si="129"/>
        <v>0</v>
      </c>
    </row>
    <row r="676" spans="2:23" x14ac:dyDescent="0.35">
      <c r="B676" s="58" t="str">
        <f t="shared" si="130"/>
        <v>!!!</v>
      </c>
      <c r="C676" s="226"/>
      <c r="D676" s="246"/>
      <c r="E676" s="248"/>
      <c r="F676" s="261"/>
      <c r="G676" s="172"/>
      <c r="H676" s="246"/>
      <c r="I676" s="28"/>
      <c r="J676" s="17"/>
      <c r="K676" s="253" t="str">
        <f t="shared" si="131"/>
        <v>Leer</v>
      </c>
      <c r="L676" s="253" t="str">
        <f t="shared" si="121"/>
        <v>Leer</v>
      </c>
      <c r="M676" s="253" t="str">
        <f t="shared" si="132"/>
        <v>Leer</v>
      </c>
      <c r="N676" s="253" t="str">
        <f>VLOOKUP(C676,{"29 - Psychiatrie (Erwachsene)","BGI";"30 - Kinder- und Jugendpsychiatrie","BGII";"31 - Psychosomatik","BGI";0,"Leer"},2,0)</f>
        <v>Leer</v>
      </c>
      <c r="O676" s="253" t="str">
        <f>VLOOKUP(C676,{"29 - Psychiatrie (Erwachsene)","BGIb";"30 - Kinder- und Jugendpsychiatrie","BGIIb";"31 - Psychosomatik","BGIb";0,"Leer"},2,0)</f>
        <v>Leer</v>
      </c>
      <c r="P676" s="253" t="str">
        <f t="shared" si="122"/>
        <v>Leer</v>
      </c>
      <c r="Q676" s="253">
        <f t="shared" si="123"/>
        <v>0</v>
      </c>
      <c r="R676" s="253">
        <f t="shared" si="124"/>
        <v>0</v>
      </c>
      <c r="S676" s="253">
        <f t="shared" si="125"/>
        <v>0</v>
      </c>
      <c r="T676" s="253">
        <f t="shared" si="126"/>
        <v>0</v>
      </c>
      <c r="U676" s="253">
        <f t="shared" si="127"/>
        <v>0</v>
      </c>
      <c r="V676" s="253">
        <f t="shared" si="128"/>
        <v>0</v>
      </c>
      <c r="W676" s="253">
        <f t="shared" si="129"/>
        <v>0</v>
      </c>
    </row>
    <row r="677" spans="2:23" x14ac:dyDescent="0.35">
      <c r="B677" s="58" t="str">
        <f t="shared" si="130"/>
        <v>!!!</v>
      </c>
      <c r="C677" s="226"/>
      <c r="D677" s="246"/>
      <c r="E677" s="248"/>
      <c r="F677" s="261"/>
      <c r="G677" s="172"/>
      <c r="H677" s="246"/>
      <c r="I677" s="28"/>
      <c r="J677" s="17"/>
      <c r="K677" s="253" t="str">
        <f t="shared" si="131"/>
        <v>Leer</v>
      </c>
      <c r="L677" s="253" t="str">
        <f t="shared" si="121"/>
        <v>Leer</v>
      </c>
      <c r="M677" s="253" t="str">
        <f t="shared" si="132"/>
        <v>Leer</v>
      </c>
      <c r="N677" s="253" t="str">
        <f>VLOOKUP(C677,{"29 - Psychiatrie (Erwachsene)","BGI";"30 - Kinder- und Jugendpsychiatrie","BGII";"31 - Psychosomatik","BGI";0,"Leer"},2,0)</f>
        <v>Leer</v>
      </c>
      <c r="O677" s="253" t="str">
        <f>VLOOKUP(C677,{"29 - Psychiatrie (Erwachsene)","BGIb";"30 - Kinder- und Jugendpsychiatrie","BGIIb";"31 - Psychosomatik","BGIb";0,"Leer"},2,0)</f>
        <v>Leer</v>
      </c>
      <c r="P677" s="253" t="str">
        <f t="shared" si="122"/>
        <v>Leer</v>
      </c>
      <c r="Q677" s="253">
        <f t="shared" si="123"/>
        <v>0</v>
      </c>
      <c r="R677" s="253">
        <f t="shared" si="124"/>
        <v>0</v>
      </c>
      <c r="S677" s="253">
        <f t="shared" si="125"/>
        <v>0</v>
      </c>
      <c r="T677" s="253">
        <f t="shared" si="126"/>
        <v>0</v>
      </c>
      <c r="U677" s="253">
        <f t="shared" si="127"/>
        <v>0</v>
      </c>
      <c r="V677" s="253">
        <f t="shared" si="128"/>
        <v>0</v>
      </c>
      <c r="W677" s="253">
        <f t="shared" si="129"/>
        <v>0</v>
      </c>
    </row>
    <row r="678" spans="2:23" x14ac:dyDescent="0.35">
      <c r="B678" s="58" t="str">
        <f t="shared" si="130"/>
        <v>!!!</v>
      </c>
      <c r="C678" s="226"/>
      <c r="D678" s="246"/>
      <c r="E678" s="248"/>
      <c r="F678" s="261"/>
      <c r="G678" s="172"/>
      <c r="H678" s="246"/>
      <c r="I678" s="28"/>
      <c r="J678" s="17"/>
      <c r="K678" s="253" t="str">
        <f t="shared" si="131"/>
        <v>Leer</v>
      </c>
      <c r="L678" s="253" t="str">
        <f t="shared" si="121"/>
        <v>Leer</v>
      </c>
      <c r="M678" s="253" t="str">
        <f t="shared" si="132"/>
        <v>Leer</v>
      </c>
      <c r="N678" s="253" t="str">
        <f>VLOOKUP(C678,{"29 - Psychiatrie (Erwachsene)","BGI";"30 - Kinder- und Jugendpsychiatrie","BGII";"31 - Psychosomatik","BGI";0,"Leer"},2,0)</f>
        <v>Leer</v>
      </c>
      <c r="O678" s="253" t="str">
        <f>VLOOKUP(C678,{"29 - Psychiatrie (Erwachsene)","BGIb";"30 - Kinder- und Jugendpsychiatrie","BGIIb";"31 - Psychosomatik","BGIb";0,"Leer"},2,0)</f>
        <v>Leer</v>
      </c>
      <c r="P678" s="253" t="str">
        <f t="shared" si="122"/>
        <v>Leer</v>
      </c>
      <c r="Q678" s="253">
        <f t="shared" si="123"/>
        <v>0</v>
      </c>
      <c r="R678" s="253">
        <f t="shared" si="124"/>
        <v>0</v>
      </c>
      <c r="S678" s="253">
        <f t="shared" si="125"/>
        <v>0</v>
      </c>
      <c r="T678" s="253">
        <f t="shared" si="126"/>
        <v>0</v>
      </c>
      <c r="U678" s="253">
        <f t="shared" si="127"/>
        <v>0</v>
      </c>
      <c r="V678" s="253">
        <f t="shared" si="128"/>
        <v>0</v>
      </c>
      <c r="W678" s="253">
        <f t="shared" si="129"/>
        <v>0</v>
      </c>
    </row>
    <row r="679" spans="2:23" x14ac:dyDescent="0.35">
      <c r="B679" s="58" t="str">
        <f t="shared" si="130"/>
        <v>!!!</v>
      </c>
      <c r="C679" s="226"/>
      <c r="D679" s="246"/>
      <c r="E679" s="248"/>
      <c r="F679" s="261"/>
      <c r="G679" s="172"/>
      <c r="H679" s="246"/>
      <c r="I679" s="28"/>
      <c r="J679" s="17"/>
      <c r="K679" s="253" t="str">
        <f t="shared" si="131"/>
        <v>Leer</v>
      </c>
      <c r="L679" s="253" t="str">
        <f t="shared" si="121"/>
        <v>Leer</v>
      </c>
      <c r="M679" s="253" t="str">
        <f t="shared" si="132"/>
        <v>Leer</v>
      </c>
      <c r="N679" s="253" t="str">
        <f>VLOOKUP(C679,{"29 - Psychiatrie (Erwachsene)","BGI";"30 - Kinder- und Jugendpsychiatrie","BGII";"31 - Psychosomatik","BGI";0,"Leer"},2,0)</f>
        <v>Leer</v>
      </c>
      <c r="O679" s="253" t="str">
        <f>VLOOKUP(C679,{"29 - Psychiatrie (Erwachsene)","BGIb";"30 - Kinder- und Jugendpsychiatrie","BGIIb";"31 - Psychosomatik","BGIb";0,"Leer"},2,0)</f>
        <v>Leer</v>
      </c>
      <c r="P679" s="253" t="str">
        <f t="shared" si="122"/>
        <v>Leer</v>
      </c>
      <c r="Q679" s="253">
        <f t="shared" si="123"/>
        <v>0</v>
      </c>
      <c r="R679" s="253">
        <f t="shared" si="124"/>
        <v>0</v>
      </c>
      <c r="S679" s="253">
        <f t="shared" si="125"/>
        <v>0</v>
      </c>
      <c r="T679" s="253">
        <f t="shared" si="126"/>
        <v>0</v>
      </c>
      <c r="U679" s="253">
        <f t="shared" si="127"/>
        <v>0</v>
      </c>
      <c r="V679" s="253">
        <f t="shared" si="128"/>
        <v>0</v>
      </c>
      <c r="W679" s="253">
        <f t="shared" si="129"/>
        <v>0</v>
      </c>
    </row>
    <row r="680" spans="2:23" x14ac:dyDescent="0.35">
      <c r="B680" s="58" t="str">
        <f t="shared" si="130"/>
        <v>!!!</v>
      </c>
      <c r="C680" s="226"/>
      <c r="D680" s="246"/>
      <c r="E680" s="248"/>
      <c r="F680" s="261"/>
      <c r="G680" s="172"/>
      <c r="H680" s="246"/>
      <c r="I680" s="28"/>
      <c r="J680" s="17"/>
      <c r="K680" s="253" t="str">
        <f t="shared" si="131"/>
        <v>Leer</v>
      </c>
      <c r="L680" s="253" t="str">
        <f t="shared" si="121"/>
        <v>Leer</v>
      </c>
      <c r="M680" s="253" t="str">
        <f t="shared" si="132"/>
        <v>Leer</v>
      </c>
      <c r="N680" s="253" t="str">
        <f>VLOOKUP(C680,{"29 - Psychiatrie (Erwachsene)","BGI";"30 - Kinder- und Jugendpsychiatrie","BGII";"31 - Psychosomatik","BGI";0,"Leer"},2,0)</f>
        <v>Leer</v>
      </c>
      <c r="O680" s="253" t="str">
        <f>VLOOKUP(C680,{"29 - Psychiatrie (Erwachsene)","BGIb";"30 - Kinder- und Jugendpsychiatrie","BGIIb";"31 - Psychosomatik","BGIb";0,"Leer"},2,0)</f>
        <v>Leer</v>
      </c>
      <c r="P680" s="253" t="str">
        <f t="shared" si="122"/>
        <v>Leer</v>
      </c>
      <c r="Q680" s="253">
        <f t="shared" si="123"/>
        <v>0</v>
      </c>
      <c r="R680" s="253">
        <f t="shared" si="124"/>
        <v>0</v>
      </c>
      <c r="S680" s="253">
        <f t="shared" si="125"/>
        <v>0</v>
      </c>
      <c r="T680" s="253">
        <f t="shared" si="126"/>
        <v>0</v>
      </c>
      <c r="U680" s="253">
        <f t="shared" si="127"/>
        <v>0</v>
      </c>
      <c r="V680" s="253">
        <f t="shared" si="128"/>
        <v>0</v>
      </c>
      <c r="W680" s="253">
        <f t="shared" si="129"/>
        <v>0</v>
      </c>
    </row>
    <row r="681" spans="2:23" x14ac:dyDescent="0.35">
      <c r="B681" s="58" t="str">
        <f t="shared" si="130"/>
        <v>!!!</v>
      </c>
      <c r="C681" s="226"/>
      <c r="D681" s="246"/>
      <c r="E681" s="248"/>
      <c r="F681" s="261"/>
      <c r="G681" s="172"/>
      <c r="H681" s="246"/>
      <c r="I681" s="28"/>
      <c r="J681" s="17"/>
      <c r="K681" s="253" t="str">
        <f t="shared" si="131"/>
        <v>Leer</v>
      </c>
      <c r="L681" s="253" t="str">
        <f t="shared" si="121"/>
        <v>Leer</v>
      </c>
      <c r="M681" s="253" t="str">
        <f t="shared" si="132"/>
        <v>Leer</v>
      </c>
      <c r="N681" s="253" t="str">
        <f>VLOOKUP(C681,{"29 - Psychiatrie (Erwachsene)","BGI";"30 - Kinder- und Jugendpsychiatrie","BGII";"31 - Psychosomatik","BGI";0,"Leer"},2,0)</f>
        <v>Leer</v>
      </c>
      <c r="O681" s="253" t="str">
        <f>VLOOKUP(C681,{"29 - Psychiatrie (Erwachsene)","BGIb";"30 - Kinder- und Jugendpsychiatrie","BGIIb";"31 - Psychosomatik","BGIb";0,"Leer"},2,0)</f>
        <v>Leer</v>
      </c>
      <c r="P681" s="253" t="str">
        <f t="shared" si="122"/>
        <v>Leer</v>
      </c>
      <c r="Q681" s="253">
        <f t="shared" si="123"/>
        <v>0</v>
      </c>
      <c r="R681" s="253">
        <f t="shared" si="124"/>
        <v>0</v>
      </c>
      <c r="S681" s="253">
        <f t="shared" si="125"/>
        <v>0</v>
      </c>
      <c r="T681" s="253">
        <f t="shared" si="126"/>
        <v>0</v>
      </c>
      <c r="U681" s="253">
        <f t="shared" si="127"/>
        <v>0</v>
      </c>
      <c r="V681" s="253">
        <f t="shared" si="128"/>
        <v>0</v>
      </c>
      <c r="W681" s="253">
        <f t="shared" si="129"/>
        <v>0</v>
      </c>
    </row>
    <row r="682" spans="2:23" x14ac:dyDescent="0.35">
      <c r="B682" s="58" t="str">
        <f t="shared" si="130"/>
        <v>!!!</v>
      </c>
      <c r="C682" s="226"/>
      <c r="D682" s="246"/>
      <c r="E682" s="248"/>
      <c r="F682" s="261"/>
      <c r="G682" s="172"/>
      <c r="H682" s="246"/>
      <c r="I682" s="28"/>
      <c r="J682" s="17"/>
      <c r="K682" s="253" t="str">
        <f t="shared" si="131"/>
        <v>Leer</v>
      </c>
      <c r="L682" s="253" t="str">
        <f t="shared" si="121"/>
        <v>Leer</v>
      </c>
      <c r="M682" s="253" t="str">
        <f t="shared" si="132"/>
        <v>Leer</v>
      </c>
      <c r="N682" s="253" t="str">
        <f>VLOOKUP(C682,{"29 - Psychiatrie (Erwachsene)","BGI";"30 - Kinder- und Jugendpsychiatrie","BGII";"31 - Psychosomatik","BGI";0,"Leer"},2,0)</f>
        <v>Leer</v>
      </c>
      <c r="O682" s="253" t="str">
        <f>VLOOKUP(C682,{"29 - Psychiatrie (Erwachsene)","BGIb";"30 - Kinder- und Jugendpsychiatrie","BGIIb";"31 - Psychosomatik","BGIb";0,"Leer"},2,0)</f>
        <v>Leer</v>
      </c>
      <c r="P682" s="253" t="str">
        <f t="shared" si="122"/>
        <v>Leer</v>
      </c>
      <c r="Q682" s="253">
        <f t="shared" si="123"/>
        <v>0</v>
      </c>
      <c r="R682" s="253">
        <f t="shared" si="124"/>
        <v>0</v>
      </c>
      <c r="S682" s="253">
        <f t="shared" si="125"/>
        <v>0</v>
      </c>
      <c r="T682" s="253">
        <f t="shared" si="126"/>
        <v>0</v>
      </c>
      <c r="U682" s="253">
        <f t="shared" si="127"/>
        <v>0</v>
      </c>
      <c r="V682" s="253">
        <f t="shared" si="128"/>
        <v>0</v>
      </c>
      <c r="W682" s="253">
        <f t="shared" si="129"/>
        <v>0</v>
      </c>
    </row>
    <row r="683" spans="2:23" x14ac:dyDescent="0.35">
      <c r="B683" s="58" t="str">
        <f t="shared" si="130"/>
        <v>!!!</v>
      </c>
      <c r="C683" s="226"/>
      <c r="D683" s="246"/>
      <c r="E683" s="248"/>
      <c r="F683" s="261"/>
      <c r="G683" s="172"/>
      <c r="H683" s="246"/>
      <c r="I683" s="28"/>
      <c r="J683" s="17"/>
      <c r="K683" s="253" t="str">
        <f t="shared" si="131"/>
        <v>Leer</v>
      </c>
      <c r="L683" s="253" t="str">
        <f t="shared" si="121"/>
        <v>Leer</v>
      </c>
      <c r="M683" s="253" t="str">
        <f t="shared" si="132"/>
        <v>Leer</v>
      </c>
      <c r="N683" s="253" t="str">
        <f>VLOOKUP(C683,{"29 - Psychiatrie (Erwachsene)","BGI";"30 - Kinder- und Jugendpsychiatrie","BGII";"31 - Psychosomatik","BGI";0,"Leer"},2,0)</f>
        <v>Leer</v>
      </c>
      <c r="O683" s="253" t="str">
        <f>VLOOKUP(C683,{"29 - Psychiatrie (Erwachsene)","BGIb";"30 - Kinder- und Jugendpsychiatrie","BGIIb";"31 - Psychosomatik","BGIb";0,"Leer"},2,0)</f>
        <v>Leer</v>
      </c>
      <c r="P683" s="253" t="str">
        <f t="shared" si="122"/>
        <v>Leer</v>
      </c>
      <c r="Q683" s="253">
        <f t="shared" si="123"/>
        <v>0</v>
      </c>
      <c r="R683" s="253">
        <f t="shared" si="124"/>
        <v>0</v>
      </c>
      <c r="S683" s="253">
        <f t="shared" si="125"/>
        <v>0</v>
      </c>
      <c r="T683" s="253">
        <f t="shared" si="126"/>
        <v>0</v>
      </c>
      <c r="U683" s="253">
        <f t="shared" si="127"/>
        <v>0</v>
      </c>
      <c r="V683" s="253">
        <f t="shared" si="128"/>
        <v>0</v>
      </c>
      <c r="W683" s="253">
        <f t="shared" si="129"/>
        <v>0</v>
      </c>
    </row>
    <row r="684" spans="2:23" x14ac:dyDescent="0.35">
      <c r="B684" s="58" t="str">
        <f t="shared" si="130"/>
        <v>!!!</v>
      </c>
      <c r="C684" s="226"/>
      <c r="D684" s="246"/>
      <c r="E684" s="248"/>
      <c r="F684" s="261"/>
      <c r="G684" s="172"/>
      <c r="H684" s="246"/>
      <c r="I684" s="28"/>
      <c r="J684" s="17"/>
      <c r="K684" s="253" t="str">
        <f t="shared" si="131"/>
        <v>Leer</v>
      </c>
      <c r="L684" s="253" t="str">
        <f t="shared" si="121"/>
        <v>Leer</v>
      </c>
      <c r="M684" s="253" t="str">
        <f t="shared" si="132"/>
        <v>Leer</v>
      </c>
      <c r="N684" s="253" t="str">
        <f>VLOOKUP(C684,{"29 - Psychiatrie (Erwachsene)","BGI";"30 - Kinder- und Jugendpsychiatrie","BGII";"31 - Psychosomatik","BGI";0,"Leer"},2,0)</f>
        <v>Leer</v>
      </c>
      <c r="O684" s="253" t="str">
        <f>VLOOKUP(C684,{"29 - Psychiatrie (Erwachsene)","BGIb";"30 - Kinder- und Jugendpsychiatrie","BGIIb";"31 - Psychosomatik","BGIb";0,"Leer"},2,0)</f>
        <v>Leer</v>
      </c>
      <c r="P684" s="253" t="str">
        <f t="shared" si="122"/>
        <v>Leer</v>
      </c>
      <c r="Q684" s="253">
        <f t="shared" si="123"/>
        <v>0</v>
      </c>
      <c r="R684" s="253">
        <f t="shared" si="124"/>
        <v>0</v>
      </c>
      <c r="S684" s="253">
        <f t="shared" si="125"/>
        <v>0</v>
      </c>
      <c r="T684" s="253">
        <f t="shared" si="126"/>
        <v>0</v>
      </c>
      <c r="U684" s="253">
        <f t="shared" si="127"/>
        <v>0</v>
      </c>
      <c r="V684" s="253">
        <f t="shared" si="128"/>
        <v>0</v>
      </c>
      <c r="W684" s="253">
        <f t="shared" si="129"/>
        <v>0</v>
      </c>
    </row>
    <row r="685" spans="2:23" x14ac:dyDescent="0.35">
      <c r="B685" s="58" t="str">
        <f t="shared" si="130"/>
        <v>!!!</v>
      </c>
      <c r="C685" s="226"/>
      <c r="D685" s="246"/>
      <c r="E685" s="248"/>
      <c r="F685" s="261"/>
      <c r="G685" s="172"/>
      <c r="H685" s="246"/>
      <c r="I685" s="28"/>
      <c r="J685" s="17"/>
      <c r="K685" s="253" t="str">
        <f t="shared" si="131"/>
        <v>Leer</v>
      </c>
      <c r="L685" s="253" t="str">
        <f t="shared" si="121"/>
        <v>Leer</v>
      </c>
      <c r="M685" s="253" t="str">
        <f t="shared" si="132"/>
        <v>Leer</v>
      </c>
      <c r="N685" s="253" t="str">
        <f>VLOOKUP(C685,{"29 - Psychiatrie (Erwachsene)","BGI";"30 - Kinder- und Jugendpsychiatrie","BGII";"31 - Psychosomatik","BGI";0,"Leer"},2,0)</f>
        <v>Leer</v>
      </c>
      <c r="O685" s="253" t="str">
        <f>VLOOKUP(C685,{"29 - Psychiatrie (Erwachsene)","BGIb";"30 - Kinder- und Jugendpsychiatrie","BGIIb";"31 - Psychosomatik","BGIb";0,"Leer"},2,0)</f>
        <v>Leer</v>
      </c>
      <c r="P685" s="253" t="str">
        <f t="shared" si="122"/>
        <v>Leer</v>
      </c>
      <c r="Q685" s="253">
        <f t="shared" si="123"/>
        <v>0</v>
      </c>
      <c r="R685" s="253">
        <f t="shared" si="124"/>
        <v>0</v>
      </c>
      <c r="S685" s="253">
        <f t="shared" si="125"/>
        <v>0</v>
      </c>
      <c r="T685" s="253">
        <f t="shared" si="126"/>
        <v>0</v>
      </c>
      <c r="U685" s="253">
        <f t="shared" si="127"/>
        <v>0</v>
      </c>
      <c r="V685" s="253">
        <f t="shared" si="128"/>
        <v>0</v>
      </c>
      <c r="W685" s="253">
        <f t="shared" si="129"/>
        <v>0</v>
      </c>
    </row>
    <row r="686" spans="2:23" x14ac:dyDescent="0.35">
      <c r="B686" s="58" t="str">
        <f t="shared" si="130"/>
        <v>!!!</v>
      </c>
      <c r="C686" s="226"/>
      <c r="D686" s="246"/>
      <c r="E686" s="248"/>
      <c r="F686" s="261"/>
      <c r="G686" s="172"/>
      <c r="H686" s="246"/>
      <c r="I686" s="28"/>
      <c r="J686" s="17"/>
      <c r="K686" s="253" t="str">
        <f t="shared" si="131"/>
        <v>Leer</v>
      </c>
      <c r="L686" s="253" t="str">
        <f t="shared" si="121"/>
        <v>Leer</v>
      </c>
      <c r="M686" s="253" t="str">
        <f t="shared" si="132"/>
        <v>Leer</v>
      </c>
      <c r="N686" s="253" t="str">
        <f>VLOOKUP(C686,{"29 - Psychiatrie (Erwachsene)","BGI";"30 - Kinder- und Jugendpsychiatrie","BGII";"31 - Psychosomatik","BGI";0,"Leer"},2,0)</f>
        <v>Leer</v>
      </c>
      <c r="O686" s="253" t="str">
        <f>VLOOKUP(C686,{"29 - Psychiatrie (Erwachsene)","BGIb";"30 - Kinder- und Jugendpsychiatrie","BGIIb";"31 - Psychosomatik","BGIb";0,"Leer"},2,0)</f>
        <v>Leer</v>
      </c>
      <c r="P686" s="253" t="str">
        <f t="shared" si="122"/>
        <v>Leer</v>
      </c>
      <c r="Q686" s="253">
        <f t="shared" si="123"/>
        <v>0</v>
      </c>
      <c r="R686" s="253">
        <f t="shared" si="124"/>
        <v>0</v>
      </c>
      <c r="S686" s="253">
        <f t="shared" si="125"/>
        <v>0</v>
      </c>
      <c r="T686" s="253">
        <f t="shared" si="126"/>
        <v>0</v>
      </c>
      <c r="U686" s="253">
        <f t="shared" si="127"/>
        <v>0</v>
      </c>
      <c r="V686" s="253">
        <f t="shared" si="128"/>
        <v>0</v>
      </c>
      <c r="W686" s="253">
        <f t="shared" si="129"/>
        <v>0</v>
      </c>
    </row>
    <row r="687" spans="2:23" x14ac:dyDescent="0.35">
      <c r="B687" s="58" t="str">
        <f t="shared" si="130"/>
        <v>!!!</v>
      </c>
      <c r="C687" s="226"/>
      <c r="D687" s="246"/>
      <c r="E687" s="248"/>
      <c r="F687" s="261"/>
      <c r="G687" s="172"/>
      <c r="H687" s="246"/>
      <c r="I687" s="28"/>
      <c r="J687" s="17"/>
      <c r="K687" s="253" t="str">
        <f t="shared" si="131"/>
        <v>Leer</v>
      </c>
      <c r="L687" s="253" t="str">
        <f t="shared" si="121"/>
        <v>Leer</v>
      </c>
      <c r="M687" s="253" t="str">
        <f t="shared" si="132"/>
        <v>Leer</v>
      </c>
      <c r="N687" s="253" t="str">
        <f>VLOOKUP(C687,{"29 - Psychiatrie (Erwachsene)","BGI";"30 - Kinder- und Jugendpsychiatrie","BGII";"31 - Psychosomatik","BGI";0,"Leer"},2,0)</f>
        <v>Leer</v>
      </c>
      <c r="O687" s="253" t="str">
        <f>VLOOKUP(C687,{"29 - Psychiatrie (Erwachsene)","BGIb";"30 - Kinder- und Jugendpsychiatrie","BGIIb";"31 - Psychosomatik","BGIb";0,"Leer"},2,0)</f>
        <v>Leer</v>
      </c>
      <c r="P687" s="253" t="str">
        <f t="shared" si="122"/>
        <v>Leer</v>
      </c>
      <c r="Q687" s="253">
        <f t="shared" si="123"/>
        <v>0</v>
      </c>
      <c r="R687" s="253">
        <f t="shared" si="124"/>
        <v>0</v>
      </c>
      <c r="S687" s="253">
        <f t="shared" si="125"/>
        <v>0</v>
      </c>
      <c r="T687" s="253">
        <f t="shared" si="126"/>
        <v>0</v>
      </c>
      <c r="U687" s="253">
        <f t="shared" si="127"/>
        <v>0</v>
      </c>
      <c r="V687" s="253">
        <f t="shared" si="128"/>
        <v>0</v>
      </c>
      <c r="W687" s="253">
        <f t="shared" si="129"/>
        <v>0</v>
      </c>
    </row>
    <row r="688" spans="2:23" x14ac:dyDescent="0.35">
      <c r="B688" s="58" t="str">
        <f t="shared" si="130"/>
        <v>!!!</v>
      </c>
      <c r="C688" s="226"/>
      <c r="D688" s="246"/>
      <c r="E688" s="248"/>
      <c r="F688" s="261"/>
      <c r="G688" s="172"/>
      <c r="H688" s="246"/>
      <c r="I688" s="28"/>
      <c r="J688" s="17"/>
      <c r="K688" s="253" t="str">
        <f t="shared" si="131"/>
        <v>Leer</v>
      </c>
      <c r="L688" s="253" t="str">
        <f t="shared" si="121"/>
        <v>Leer</v>
      </c>
      <c r="M688" s="253" t="str">
        <f t="shared" si="132"/>
        <v>Leer</v>
      </c>
      <c r="N688" s="253" t="str">
        <f>VLOOKUP(C688,{"29 - Psychiatrie (Erwachsene)","BGI";"30 - Kinder- und Jugendpsychiatrie","BGII";"31 - Psychosomatik","BGI";0,"Leer"},2,0)</f>
        <v>Leer</v>
      </c>
      <c r="O688" s="253" t="str">
        <f>VLOOKUP(C688,{"29 - Psychiatrie (Erwachsene)","BGIb";"30 - Kinder- und Jugendpsychiatrie","BGIIb";"31 - Psychosomatik","BGIb";0,"Leer"},2,0)</f>
        <v>Leer</v>
      </c>
      <c r="P688" s="253" t="str">
        <f t="shared" si="122"/>
        <v>Leer</v>
      </c>
      <c r="Q688" s="253">
        <f t="shared" si="123"/>
        <v>0</v>
      </c>
      <c r="R688" s="253">
        <f t="shared" si="124"/>
        <v>0</v>
      </c>
      <c r="S688" s="253">
        <f t="shared" si="125"/>
        <v>0</v>
      </c>
      <c r="T688" s="253">
        <f t="shared" si="126"/>
        <v>0</v>
      </c>
      <c r="U688" s="253">
        <f t="shared" si="127"/>
        <v>0</v>
      </c>
      <c r="V688" s="253">
        <f t="shared" si="128"/>
        <v>0</v>
      </c>
      <c r="W688" s="253">
        <f t="shared" si="129"/>
        <v>0</v>
      </c>
    </row>
    <row r="689" spans="2:23" x14ac:dyDescent="0.35">
      <c r="B689" s="58" t="str">
        <f t="shared" si="130"/>
        <v>!!!</v>
      </c>
      <c r="C689" s="226"/>
      <c r="D689" s="246"/>
      <c r="E689" s="248"/>
      <c r="F689" s="261"/>
      <c r="G689" s="172"/>
      <c r="H689" s="246"/>
      <c r="I689" s="28"/>
      <c r="J689" s="17"/>
      <c r="K689" s="253" t="str">
        <f t="shared" si="131"/>
        <v>Leer</v>
      </c>
      <c r="L689" s="253" t="str">
        <f t="shared" si="121"/>
        <v>Leer</v>
      </c>
      <c r="M689" s="253" t="str">
        <f t="shared" si="132"/>
        <v>Leer</v>
      </c>
      <c r="N689" s="253" t="str">
        <f>VLOOKUP(C689,{"29 - Psychiatrie (Erwachsene)","BGI";"30 - Kinder- und Jugendpsychiatrie","BGII";"31 - Psychosomatik","BGI";0,"Leer"},2,0)</f>
        <v>Leer</v>
      </c>
      <c r="O689" s="253" t="str">
        <f>VLOOKUP(C689,{"29 - Psychiatrie (Erwachsene)","BGIb";"30 - Kinder- und Jugendpsychiatrie","BGIIb";"31 - Psychosomatik","BGIb";0,"Leer"},2,0)</f>
        <v>Leer</v>
      </c>
      <c r="P689" s="253" t="str">
        <f t="shared" si="122"/>
        <v>Leer</v>
      </c>
      <c r="Q689" s="253">
        <f t="shared" si="123"/>
        <v>0</v>
      </c>
      <c r="R689" s="253">
        <f t="shared" si="124"/>
        <v>0</v>
      </c>
      <c r="S689" s="253">
        <f t="shared" si="125"/>
        <v>0</v>
      </c>
      <c r="T689" s="253">
        <f t="shared" si="126"/>
        <v>0</v>
      </c>
      <c r="U689" s="253">
        <f t="shared" si="127"/>
        <v>0</v>
      </c>
      <c r="V689" s="253">
        <f t="shared" si="128"/>
        <v>0</v>
      </c>
      <c r="W689" s="253">
        <f t="shared" si="129"/>
        <v>0</v>
      </c>
    </row>
    <row r="690" spans="2:23" x14ac:dyDescent="0.35">
      <c r="B690" s="58" t="str">
        <f t="shared" si="130"/>
        <v>!!!</v>
      </c>
      <c r="C690" s="226"/>
      <c r="D690" s="246"/>
      <c r="E690" s="248"/>
      <c r="F690" s="261"/>
      <c r="G690" s="172"/>
      <c r="H690" s="246"/>
      <c r="I690" s="28"/>
      <c r="J690" s="17"/>
      <c r="K690" s="253" t="str">
        <f t="shared" si="131"/>
        <v>Leer</v>
      </c>
      <c r="L690" s="253" t="str">
        <f t="shared" si="121"/>
        <v>Leer</v>
      </c>
      <c r="M690" s="253" t="str">
        <f t="shared" si="132"/>
        <v>Leer</v>
      </c>
      <c r="N690" s="253" t="str">
        <f>VLOOKUP(C690,{"29 - Psychiatrie (Erwachsene)","BGI";"30 - Kinder- und Jugendpsychiatrie","BGII";"31 - Psychosomatik","BGI";0,"Leer"},2,0)</f>
        <v>Leer</v>
      </c>
      <c r="O690" s="253" t="str">
        <f>VLOOKUP(C690,{"29 - Psychiatrie (Erwachsene)","BGIb";"30 - Kinder- und Jugendpsychiatrie","BGIIb";"31 - Psychosomatik","BGIb";0,"Leer"},2,0)</f>
        <v>Leer</v>
      </c>
      <c r="P690" s="253" t="str">
        <f t="shared" si="122"/>
        <v>Leer</v>
      </c>
      <c r="Q690" s="253">
        <f t="shared" si="123"/>
        <v>0</v>
      </c>
      <c r="R690" s="253">
        <f t="shared" si="124"/>
        <v>0</v>
      </c>
      <c r="S690" s="253">
        <f t="shared" si="125"/>
        <v>0</v>
      </c>
      <c r="T690" s="253">
        <f t="shared" si="126"/>
        <v>0</v>
      </c>
      <c r="U690" s="253">
        <f t="shared" si="127"/>
        <v>0</v>
      </c>
      <c r="V690" s="253">
        <f t="shared" si="128"/>
        <v>0</v>
      </c>
      <c r="W690" s="253">
        <f t="shared" si="129"/>
        <v>0</v>
      </c>
    </row>
    <row r="691" spans="2:23" x14ac:dyDescent="0.35">
      <c r="B691" s="58" t="str">
        <f t="shared" si="130"/>
        <v>!!!</v>
      </c>
      <c r="C691" s="226"/>
      <c r="D691" s="246"/>
      <c r="E691" s="248"/>
      <c r="F691" s="261"/>
      <c r="G691" s="172"/>
      <c r="H691" s="246"/>
      <c r="I691" s="28"/>
      <c r="J691" s="17"/>
      <c r="K691" s="253" t="str">
        <f t="shared" si="131"/>
        <v>Leer</v>
      </c>
      <c r="L691" s="253" t="str">
        <f t="shared" si="121"/>
        <v>Leer</v>
      </c>
      <c r="M691" s="253" t="str">
        <f t="shared" si="132"/>
        <v>Leer</v>
      </c>
      <c r="N691" s="253" t="str">
        <f>VLOOKUP(C691,{"29 - Psychiatrie (Erwachsene)","BGI";"30 - Kinder- und Jugendpsychiatrie","BGII";"31 - Psychosomatik","BGI";0,"Leer"},2,0)</f>
        <v>Leer</v>
      </c>
      <c r="O691" s="253" t="str">
        <f>VLOOKUP(C691,{"29 - Psychiatrie (Erwachsene)","BGIb";"30 - Kinder- und Jugendpsychiatrie","BGIIb";"31 - Psychosomatik","BGIb";0,"Leer"},2,0)</f>
        <v>Leer</v>
      </c>
      <c r="P691" s="253" t="str">
        <f t="shared" si="122"/>
        <v>Leer</v>
      </c>
      <c r="Q691" s="253">
        <f t="shared" si="123"/>
        <v>0</v>
      </c>
      <c r="R691" s="253">
        <f t="shared" si="124"/>
        <v>0</v>
      </c>
      <c r="S691" s="253">
        <f t="shared" si="125"/>
        <v>0</v>
      </c>
      <c r="T691" s="253">
        <f t="shared" si="126"/>
        <v>0</v>
      </c>
      <c r="U691" s="253">
        <f t="shared" si="127"/>
        <v>0</v>
      </c>
      <c r="V691" s="253">
        <f t="shared" si="128"/>
        <v>0</v>
      </c>
      <c r="W691" s="253">
        <f t="shared" si="129"/>
        <v>0</v>
      </c>
    </row>
    <row r="692" spans="2:23" x14ac:dyDescent="0.35">
      <c r="B692" s="58" t="str">
        <f t="shared" si="130"/>
        <v>!!!</v>
      </c>
      <c r="C692" s="226"/>
      <c r="D692" s="246"/>
      <c r="E692" s="248"/>
      <c r="F692" s="261"/>
      <c r="G692" s="172"/>
      <c r="H692" s="246"/>
      <c r="I692" s="28"/>
      <c r="J692" s="17"/>
      <c r="K692" s="253" t="str">
        <f t="shared" si="131"/>
        <v>Leer</v>
      </c>
      <c r="L692" s="253" t="str">
        <f t="shared" si="121"/>
        <v>Leer</v>
      </c>
      <c r="M692" s="253" t="str">
        <f t="shared" si="132"/>
        <v>Leer</v>
      </c>
      <c r="N692" s="253" t="str">
        <f>VLOOKUP(C692,{"29 - Psychiatrie (Erwachsene)","BGI";"30 - Kinder- und Jugendpsychiatrie","BGII";"31 - Psychosomatik","BGI";0,"Leer"},2,0)</f>
        <v>Leer</v>
      </c>
      <c r="O692" s="253" t="str">
        <f>VLOOKUP(C692,{"29 - Psychiatrie (Erwachsene)","BGIb";"30 - Kinder- und Jugendpsychiatrie","BGIIb";"31 - Psychosomatik","BGIb";0,"Leer"},2,0)</f>
        <v>Leer</v>
      </c>
      <c r="P692" s="253" t="str">
        <f t="shared" si="122"/>
        <v>Leer</v>
      </c>
      <c r="Q692" s="253">
        <f t="shared" si="123"/>
        <v>0</v>
      </c>
      <c r="R692" s="253">
        <f t="shared" si="124"/>
        <v>0</v>
      </c>
      <c r="S692" s="253">
        <f t="shared" si="125"/>
        <v>0</v>
      </c>
      <c r="T692" s="253">
        <f t="shared" si="126"/>
        <v>0</v>
      </c>
      <c r="U692" s="253">
        <f t="shared" si="127"/>
        <v>0</v>
      </c>
      <c r="V692" s="253">
        <f t="shared" si="128"/>
        <v>0</v>
      </c>
      <c r="W692" s="253">
        <f t="shared" si="129"/>
        <v>0</v>
      </c>
    </row>
    <row r="693" spans="2:23" x14ac:dyDescent="0.35">
      <c r="B693" s="58" t="str">
        <f t="shared" si="130"/>
        <v>!!!</v>
      </c>
      <c r="C693" s="226"/>
      <c r="D693" s="246"/>
      <c r="E693" s="248"/>
      <c r="F693" s="261"/>
      <c r="G693" s="172"/>
      <c r="H693" s="246"/>
      <c r="I693" s="28"/>
      <c r="J693" s="17"/>
      <c r="K693" s="253" t="str">
        <f t="shared" si="131"/>
        <v>Leer</v>
      </c>
      <c r="L693" s="253" t="str">
        <f t="shared" si="121"/>
        <v>Leer</v>
      </c>
      <c r="M693" s="253" t="str">
        <f t="shared" si="132"/>
        <v>Leer</v>
      </c>
      <c r="N693" s="253" t="str">
        <f>VLOOKUP(C693,{"29 - Psychiatrie (Erwachsene)","BGI";"30 - Kinder- und Jugendpsychiatrie","BGII";"31 - Psychosomatik","BGI";0,"Leer"},2,0)</f>
        <v>Leer</v>
      </c>
      <c r="O693" s="253" t="str">
        <f>VLOOKUP(C693,{"29 - Psychiatrie (Erwachsene)","BGIb";"30 - Kinder- und Jugendpsychiatrie","BGIIb";"31 - Psychosomatik","BGIb";0,"Leer"},2,0)</f>
        <v>Leer</v>
      </c>
      <c r="P693" s="253" t="str">
        <f t="shared" si="122"/>
        <v>Leer</v>
      </c>
      <c r="Q693" s="253">
        <f t="shared" si="123"/>
        <v>0</v>
      </c>
      <c r="R693" s="253">
        <f t="shared" si="124"/>
        <v>0</v>
      </c>
      <c r="S693" s="253">
        <f t="shared" si="125"/>
        <v>0</v>
      </c>
      <c r="T693" s="253">
        <f t="shared" si="126"/>
        <v>0</v>
      </c>
      <c r="U693" s="253">
        <f t="shared" si="127"/>
        <v>0</v>
      </c>
      <c r="V693" s="253">
        <f t="shared" si="128"/>
        <v>0</v>
      </c>
      <c r="W693" s="253">
        <f t="shared" si="129"/>
        <v>0</v>
      </c>
    </row>
    <row r="694" spans="2:23" x14ac:dyDescent="0.35">
      <c r="B694" s="58" t="str">
        <f t="shared" si="130"/>
        <v>!!!</v>
      </c>
      <c r="C694" s="226"/>
      <c r="D694" s="246"/>
      <c r="E694" s="248"/>
      <c r="F694" s="261"/>
      <c r="G694" s="172"/>
      <c r="H694" s="246"/>
      <c r="I694" s="28"/>
      <c r="J694" s="17"/>
      <c r="K694" s="253" t="str">
        <f t="shared" si="131"/>
        <v>Leer</v>
      </c>
      <c r="L694" s="253" t="str">
        <f t="shared" si="121"/>
        <v>Leer</v>
      </c>
      <c r="M694" s="253" t="str">
        <f t="shared" si="132"/>
        <v>Leer</v>
      </c>
      <c r="N694" s="253" t="str">
        <f>VLOOKUP(C694,{"29 - Psychiatrie (Erwachsene)","BGI";"30 - Kinder- und Jugendpsychiatrie","BGII";"31 - Psychosomatik","BGI";0,"Leer"},2,0)</f>
        <v>Leer</v>
      </c>
      <c r="O694" s="253" t="str">
        <f>VLOOKUP(C694,{"29 - Psychiatrie (Erwachsene)","BGIb";"30 - Kinder- und Jugendpsychiatrie","BGIIb";"31 - Psychosomatik","BGIb";0,"Leer"},2,0)</f>
        <v>Leer</v>
      </c>
      <c r="P694" s="253" t="str">
        <f t="shared" si="122"/>
        <v>Leer</v>
      </c>
      <c r="Q694" s="253">
        <f t="shared" si="123"/>
        <v>0</v>
      </c>
      <c r="R694" s="253">
        <f t="shared" si="124"/>
        <v>0</v>
      </c>
      <c r="S694" s="253">
        <f t="shared" si="125"/>
        <v>0</v>
      </c>
      <c r="T694" s="253">
        <f t="shared" si="126"/>
        <v>0</v>
      </c>
      <c r="U694" s="253">
        <f t="shared" si="127"/>
        <v>0</v>
      </c>
      <c r="V694" s="253">
        <f t="shared" si="128"/>
        <v>0</v>
      </c>
      <c r="W694" s="253">
        <f t="shared" si="129"/>
        <v>0</v>
      </c>
    </row>
    <row r="695" spans="2:23" x14ac:dyDescent="0.35">
      <c r="B695" s="58" t="str">
        <f t="shared" si="130"/>
        <v>!!!</v>
      </c>
      <c r="C695" s="226"/>
      <c r="D695" s="246"/>
      <c r="E695" s="248"/>
      <c r="F695" s="261"/>
      <c r="G695" s="172"/>
      <c r="H695" s="246"/>
      <c r="I695" s="28"/>
      <c r="J695" s="17"/>
      <c r="K695" s="253" t="str">
        <f t="shared" si="131"/>
        <v>Leer</v>
      </c>
      <c r="L695" s="253" t="str">
        <f t="shared" si="121"/>
        <v>Leer</v>
      </c>
      <c r="M695" s="253" t="str">
        <f t="shared" si="132"/>
        <v>Leer</v>
      </c>
      <c r="N695" s="253" t="str">
        <f>VLOOKUP(C695,{"29 - Psychiatrie (Erwachsene)","BGI";"30 - Kinder- und Jugendpsychiatrie","BGII";"31 - Psychosomatik","BGI";0,"Leer"},2,0)</f>
        <v>Leer</v>
      </c>
      <c r="O695" s="253" t="str">
        <f>VLOOKUP(C695,{"29 - Psychiatrie (Erwachsene)","BGIb";"30 - Kinder- und Jugendpsychiatrie","BGIIb";"31 - Psychosomatik","BGIb";0,"Leer"},2,0)</f>
        <v>Leer</v>
      </c>
      <c r="P695" s="253" t="str">
        <f t="shared" si="122"/>
        <v>Leer</v>
      </c>
      <c r="Q695" s="253">
        <f t="shared" si="123"/>
        <v>0</v>
      </c>
      <c r="R695" s="253">
        <f t="shared" si="124"/>
        <v>0</v>
      </c>
      <c r="S695" s="253">
        <f t="shared" si="125"/>
        <v>0</v>
      </c>
      <c r="T695" s="253">
        <f t="shared" si="126"/>
        <v>0</v>
      </c>
      <c r="U695" s="253">
        <f t="shared" si="127"/>
        <v>0</v>
      </c>
      <c r="V695" s="253">
        <f t="shared" si="128"/>
        <v>0</v>
      </c>
      <c r="W695" s="253">
        <f t="shared" si="129"/>
        <v>0</v>
      </c>
    </row>
    <row r="696" spans="2:23" x14ac:dyDescent="0.35">
      <c r="B696" s="58" t="str">
        <f t="shared" si="130"/>
        <v>!!!</v>
      </c>
      <c r="C696" s="226"/>
      <c r="D696" s="246"/>
      <c r="E696" s="248"/>
      <c r="F696" s="261"/>
      <c r="G696" s="172"/>
      <c r="H696" s="246"/>
      <c r="I696" s="28"/>
      <c r="J696" s="17"/>
      <c r="K696" s="253" t="str">
        <f t="shared" si="131"/>
        <v>Leer</v>
      </c>
      <c r="L696" s="253" t="str">
        <f t="shared" si="121"/>
        <v>Leer</v>
      </c>
      <c r="M696" s="253" t="str">
        <f t="shared" si="132"/>
        <v>Leer</v>
      </c>
      <c r="N696" s="253" t="str">
        <f>VLOOKUP(C696,{"29 - Psychiatrie (Erwachsene)","BGI";"30 - Kinder- und Jugendpsychiatrie","BGII";"31 - Psychosomatik","BGI";0,"Leer"},2,0)</f>
        <v>Leer</v>
      </c>
      <c r="O696" s="253" t="str">
        <f>VLOOKUP(C696,{"29 - Psychiatrie (Erwachsene)","BGIb";"30 - Kinder- und Jugendpsychiatrie","BGIIb";"31 - Psychosomatik","BGIb";0,"Leer"},2,0)</f>
        <v>Leer</v>
      </c>
      <c r="P696" s="253" t="str">
        <f t="shared" si="122"/>
        <v>Leer</v>
      </c>
      <c r="Q696" s="253">
        <f t="shared" si="123"/>
        <v>0</v>
      </c>
      <c r="R696" s="253">
        <f t="shared" si="124"/>
        <v>0</v>
      </c>
      <c r="S696" s="253">
        <f t="shared" si="125"/>
        <v>0</v>
      </c>
      <c r="T696" s="253">
        <f t="shared" si="126"/>
        <v>0</v>
      </c>
      <c r="U696" s="253">
        <f t="shared" si="127"/>
        <v>0</v>
      </c>
      <c r="V696" s="253">
        <f t="shared" si="128"/>
        <v>0</v>
      </c>
      <c r="W696" s="253">
        <f t="shared" si="129"/>
        <v>0</v>
      </c>
    </row>
    <row r="697" spans="2:23" x14ac:dyDescent="0.35">
      <c r="B697" s="58" t="str">
        <f t="shared" si="130"/>
        <v>!!!</v>
      </c>
      <c r="C697" s="226"/>
      <c r="D697" s="246"/>
      <c r="E697" s="248"/>
      <c r="F697" s="261"/>
      <c r="G697" s="172"/>
      <c r="H697" s="246"/>
      <c r="I697" s="28"/>
      <c r="J697" s="17"/>
      <c r="K697" s="253" t="str">
        <f t="shared" si="131"/>
        <v>Leer</v>
      </c>
      <c r="L697" s="253" t="str">
        <f t="shared" si="121"/>
        <v>Leer</v>
      </c>
      <c r="M697" s="253" t="str">
        <f t="shared" si="132"/>
        <v>Leer</v>
      </c>
      <c r="N697" s="253" t="str">
        <f>VLOOKUP(C697,{"29 - Psychiatrie (Erwachsene)","BGI";"30 - Kinder- und Jugendpsychiatrie","BGII";"31 - Psychosomatik","BGI";0,"Leer"},2,0)</f>
        <v>Leer</v>
      </c>
      <c r="O697" s="253" t="str">
        <f>VLOOKUP(C697,{"29 - Psychiatrie (Erwachsene)","BGIb";"30 - Kinder- und Jugendpsychiatrie","BGIIb";"31 - Psychosomatik","BGIb";0,"Leer"},2,0)</f>
        <v>Leer</v>
      </c>
      <c r="P697" s="253" t="str">
        <f t="shared" si="122"/>
        <v>Leer</v>
      </c>
      <c r="Q697" s="253">
        <f t="shared" si="123"/>
        <v>0</v>
      </c>
      <c r="R697" s="253">
        <f t="shared" si="124"/>
        <v>0</v>
      </c>
      <c r="S697" s="253">
        <f t="shared" si="125"/>
        <v>0</v>
      </c>
      <c r="T697" s="253">
        <f t="shared" si="126"/>
        <v>0</v>
      </c>
      <c r="U697" s="253">
        <f t="shared" si="127"/>
        <v>0</v>
      </c>
      <c r="V697" s="253">
        <f t="shared" si="128"/>
        <v>0</v>
      </c>
      <c r="W697" s="253">
        <f t="shared" si="129"/>
        <v>0</v>
      </c>
    </row>
    <row r="698" spans="2:23" x14ac:dyDescent="0.35">
      <c r="B698" s="58" t="str">
        <f t="shared" si="130"/>
        <v>!!!</v>
      </c>
      <c r="C698" s="226"/>
      <c r="D698" s="246"/>
      <c r="E698" s="248"/>
      <c r="F698" s="261"/>
      <c r="G698" s="172"/>
      <c r="H698" s="246"/>
      <c r="I698" s="28"/>
      <c r="J698" s="17"/>
      <c r="K698" s="253" t="str">
        <f t="shared" si="131"/>
        <v>Leer</v>
      </c>
      <c r="L698" s="253" t="str">
        <f t="shared" si="121"/>
        <v>Leer</v>
      </c>
      <c r="M698" s="253" t="str">
        <f t="shared" si="132"/>
        <v>Leer</v>
      </c>
      <c r="N698" s="253" t="str">
        <f>VLOOKUP(C698,{"29 - Psychiatrie (Erwachsene)","BGI";"30 - Kinder- und Jugendpsychiatrie","BGII";"31 - Psychosomatik","BGI";0,"Leer"},2,0)</f>
        <v>Leer</v>
      </c>
      <c r="O698" s="253" t="str">
        <f>VLOOKUP(C698,{"29 - Psychiatrie (Erwachsene)","BGIb";"30 - Kinder- und Jugendpsychiatrie","BGIIb";"31 - Psychosomatik","BGIb";0,"Leer"},2,0)</f>
        <v>Leer</v>
      </c>
      <c r="P698" s="253" t="str">
        <f t="shared" si="122"/>
        <v>Leer</v>
      </c>
      <c r="Q698" s="253">
        <f t="shared" si="123"/>
        <v>0</v>
      </c>
      <c r="R698" s="253">
        <f t="shared" si="124"/>
        <v>0</v>
      </c>
      <c r="S698" s="253">
        <f t="shared" si="125"/>
        <v>0</v>
      </c>
      <c r="T698" s="253">
        <f t="shared" si="126"/>
        <v>0</v>
      </c>
      <c r="U698" s="253">
        <f t="shared" si="127"/>
        <v>0</v>
      </c>
      <c r="V698" s="253">
        <f t="shared" si="128"/>
        <v>0</v>
      </c>
      <c r="W698" s="253">
        <f t="shared" si="129"/>
        <v>0</v>
      </c>
    </row>
    <row r="699" spans="2:23" x14ac:dyDescent="0.35">
      <c r="B699" s="58" t="str">
        <f t="shared" si="130"/>
        <v>!!!</v>
      </c>
      <c r="C699" s="226"/>
      <c r="D699" s="246"/>
      <c r="E699" s="248"/>
      <c r="F699" s="261"/>
      <c r="G699" s="172"/>
      <c r="H699" s="246"/>
      <c r="I699" s="28"/>
      <c r="J699" s="17"/>
      <c r="K699" s="253" t="str">
        <f t="shared" si="131"/>
        <v>Leer</v>
      </c>
      <c r="L699" s="253" t="str">
        <f t="shared" si="121"/>
        <v>Leer</v>
      </c>
      <c r="M699" s="253" t="str">
        <f t="shared" si="132"/>
        <v>Leer</v>
      </c>
      <c r="N699" s="253" t="str">
        <f>VLOOKUP(C699,{"29 - Psychiatrie (Erwachsene)","BGI";"30 - Kinder- und Jugendpsychiatrie","BGII";"31 - Psychosomatik","BGI";0,"Leer"},2,0)</f>
        <v>Leer</v>
      </c>
      <c r="O699" s="253" t="str">
        <f>VLOOKUP(C699,{"29 - Psychiatrie (Erwachsene)","BGIb";"30 - Kinder- und Jugendpsychiatrie","BGIIb";"31 - Psychosomatik","BGIb";0,"Leer"},2,0)</f>
        <v>Leer</v>
      </c>
      <c r="P699" s="253" t="str">
        <f t="shared" si="122"/>
        <v>Leer</v>
      </c>
      <c r="Q699" s="253">
        <f t="shared" si="123"/>
        <v>0</v>
      </c>
      <c r="R699" s="253">
        <f t="shared" si="124"/>
        <v>0</v>
      </c>
      <c r="S699" s="253">
        <f t="shared" si="125"/>
        <v>0</v>
      </c>
      <c r="T699" s="253">
        <f t="shared" si="126"/>
        <v>0</v>
      </c>
      <c r="U699" s="253">
        <f t="shared" si="127"/>
        <v>0</v>
      </c>
      <c r="V699" s="253">
        <f t="shared" si="128"/>
        <v>0</v>
      </c>
      <c r="W699" s="253">
        <f t="shared" si="129"/>
        <v>0</v>
      </c>
    </row>
    <row r="700" spans="2:23" x14ac:dyDescent="0.35">
      <c r="B700" s="58" t="str">
        <f t="shared" si="130"/>
        <v>!!!</v>
      </c>
      <c r="C700" s="226"/>
      <c r="D700" s="246"/>
      <c r="E700" s="248"/>
      <c r="F700" s="261"/>
      <c r="G700" s="172"/>
      <c r="H700" s="246"/>
      <c r="I700" s="28"/>
      <c r="J700" s="17"/>
      <c r="K700" s="253" t="str">
        <f t="shared" si="131"/>
        <v>Leer</v>
      </c>
      <c r="L700" s="253" t="str">
        <f t="shared" si="121"/>
        <v>Leer</v>
      </c>
      <c r="M700" s="253" t="str">
        <f t="shared" si="132"/>
        <v>Leer</v>
      </c>
      <c r="N700" s="253" t="str">
        <f>VLOOKUP(C700,{"29 - Psychiatrie (Erwachsene)","BGI";"30 - Kinder- und Jugendpsychiatrie","BGII";"31 - Psychosomatik","BGI";0,"Leer"},2,0)</f>
        <v>Leer</v>
      </c>
      <c r="O700" s="253" t="str">
        <f>VLOOKUP(C700,{"29 - Psychiatrie (Erwachsene)","BGIb";"30 - Kinder- und Jugendpsychiatrie","BGIIb";"31 - Psychosomatik","BGIb";0,"Leer"},2,0)</f>
        <v>Leer</v>
      </c>
      <c r="P700" s="253" t="str">
        <f t="shared" si="122"/>
        <v>Leer</v>
      </c>
      <c r="Q700" s="253">
        <f t="shared" si="123"/>
        <v>0</v>
      </c>
      <c r="R700" s="253">
        <f t="shared" si="124"/>
        <v>0</v>
      </c>
      <c r="S700" s="253">
        <f t="shared" si="125"/>
        <v>0</v>
      </c>
      <c r="T700" s="253">
        <f t="shared" si="126"/>
        <v>0</v>
      </c>
      <c r="U700" s="253">
        <f t="shared" si="127"/>
        <v>0</v>
      </c>
      <c r="V700" s="253">
        <f t="shared" si="128"/>
        <v>0</v>
      </c>
      <c r="W700" s="253">
        <f t="shared" si="129"/>
        <v>0</v>
      </c>
    </row>
    <row r="701" spans="2:23" x14ac:dyDescent="0.35">
      <c r="B701" s="58" t="str">
        <f t="shared" si="130"/>
        <v>!!!</v>
      </c>
      <c r="C701" s="226"/>
      <c r="D701" s="246"/>
      <c r="E701" s="248"/>
      <c r="F701" s="261"/>
      <c r="G701" s="172"/>
      <c r="H701" s="246"/>
      <c r="I701" s="28"/>
      <c r="J701" s="17"/>
      <c r="K701" s="253" t="str">
        <f t="shared" si="131"/>
        <v>Leer</v>
      </c>
      <c r="L701" s="253" t="str">
        <f t="shared" si="121"/>
        <v>Leer</v>
      </c>
      <c r="M701" s="253" t="str">
        <f t="shared" si="132"/>
        <v>Leer</v>
      </c>
      <c r="N701" s="253" t="str">
        <f>VLOOKUP(C701,{"29 - Psychiatrie (Erwachsene)","BGI";"30 - Kinder- und Jugendpsychiatrie","BGII";"31 - Psychosomatik","BGI";0,"Leer"},2,0)</f>
        <v>Leer</v>
      </c>
      <c r="O701" s="253" t="str">
        <f>VLOOKUP(C701,{"29 - Psychiatrie (Erwachsene)","BGIb";"30 - Kinder- und Jugendpsychiatrie","BGIIb";"31 - Psychosomatik","BGIb";0,"Leer"},2,0)</f>
        <v>Leer</v>
      </c>
      <c r="P701" s="253" t="str">
        <f t="shared" si="122"/>
        <v>Leer</v>
      </c>
      <c r="Q701" s="253">
        <f t="shared" si="123"/>
        <v>0</v>
      </c>
      <c r="R701" s="253">
        <f t="shared" si="124"/>
        <v>0</v>
      </c>
      <c r="S701" s="253">
        <f t="shared" si="125"/>
        <v>0</v>
      </c>
      <c r="T701" s="253">
        <f t="shared" si="126"/>
        <v>0</v>
      </c>
      <c r="U701" s="253">
        <f t="shared" si="127"/>
        <v>0</v>
      </c>
      <c r="V701" s="253">
        <f t="shared" si="128"/>
        <v>0</v>
      </c>
      <c r="W701" s="253">
        <f t="shared" si="129"/>
        <v>0</v>
      </c>
    </row>
    <row r="702" spans="2:23" x14ac:dyDescent="0.35">
      <c r="B702" s="58" t="str">
        <f t="shared" si="130"/>
        <v>!!!</v>
      </c>
      <c r="C702" s="226"/>
      <c r="D702" s="246"/>
      <c r="E702" s="248"/>
      <c r="F702" s="261"/>
      <c r="G702" s="172"/>
      <c r="H702" s="246"/>
      <c r="I702" s="28"/>
      <c r="J702" s="17"/>
      <c r="K702" s="253" t="str">
        <f t="shared" si="131"/>
        <v>Leer</v>
      </c>
      <c r="L702" s="253" t="str">
        <f t="shared" si="121"/>
        <v>Leer</v>
      </c>
      <c r="M702" s="253" t="str">
        <f t="shared" si="132"/>
        <v>Leer</v>
      </c>
      <c r="N702" s="253" t="str">
        <f>VLOOKUP(C702,{"29 - Psychiatrie (Erwachsene)","BGI";"30 - Kinder- und Jugendpsychiatrie","BGII";"31 - Psychosomatik","BGI";0,"Leer"},2,0)</f>
        <v>Leer</v>
      </c>
      <c r="O702" s="253" t="str">
        <f>VLOOKUP(C702,{"29 - Psychiatrie (Erwachsene)","BGIb";"30 - Kinder- und Jugendpsychiatrie","BGIIb";"31 - Psychosomatik","BGIb";0,"Leer"},2,0)</f>
        <v>Leer</v>
      </c>
      <c r="P702" s="253" t="str">
        <f t="shared" si="122"/>
        <v>Leer</v>
      </c>
      <c r="Q702" s="253">
        <f t="shared" si="123"/>
        <v>0</v>
      </c>
      <c r="R702" s="253">
        <f t="shared" si="124"/>
        <v>0</v>
      </c>
      <c r="S702" s="253">
        <f t="shared" si="125"/>
        <v>0</v>
      </c>
      <c r="T702" s="253">
        <f t="shared" si="126"/>
        <v>0</v>
      </c>
      <c r="U702" s="253">
        <f t="shared" si="127"/>
        <v>0</v>
      </c>
      <c r="V702" s="253">
        <f t="shared" si="128"/>
        <v>0</v>
      </c>
      <c r="W702" s="253">
        <f t="shared" si="129"/>
        <v>0</v>
      </c>
    </row>
    <row r="703" spans="2:23" x14ac:dyDescent="0.35">
      <c r="B703" s="58" t="str">
        <f t="shared" si="130"/>
        <v>!!!</v>
      </c>
      <c r="C703" s="226"/>
      <c r="D703" s="246"/>
      <c r="E703" s="248"/>
      <c r="F703" s="261"/>
      <c r="G703" s="172"/>
      <c r="H703" s="246"/>
      <c r="I703" s="28"/>
      <c r="J703" s="17"/>
      <c r="K703" s="253" t="str">
        <f t="shared" si="131"/>
        <v>Leer</v>
      </c>
      <c r="L703" s="253" t="str">
        <f t="shared" si="121"/>
        <v>Leer</v>
      </c>
      <c r="M703" s="253" t="str">
        <f t="shared" si="132"/>
        <v>Leer</v>
      </c>
      <c r="N703" s="253" t="str">
        <f>VLOOKUP(C703,{"29 - Psychiatrie (Erwachsene)","BGI";"30 - Kinder- und Jugendpsychiatrie","BGII";"31 - Psychosomatik","BGI";0,"Leer"},2,0)</f>
        <v>Leer</v>
      </c>
      <c r="O703" s="253" t="str">
        <f>VLOOKUP(C703,{"29 - Psychiatrie (Erwachsene)","BGIb";"30 - Kinder- und Jugendpsychiatrie","BGIIb";"31 - Psychosomatik","BGIb";0,"Leer"},2,0)</f>
        <v>Leer</v>
      </c>
      <c r="P703" s="253" t="str">
        <f t="shared" si="122"/>
        <v>Leer</v>
      </c>
      <c r="Q703" s="253">
        <f t="shared" si="123"/>
        <v>0</v>
      </c>
      <c r="R703" s="253">
        <f t="shared" si="124"/>
        <v>0</v>
      </c>
      <c r="S703" s="253">
        <f t="shared" si="125"/>
        <v>0</v>
      </c>
      <c r="T703" s="253">
        <f t="shared" si="126"/>
        <v>0</v>
      </c>
      <c r="U703" s="253">
        <f t="shared" si="127"/>
        <v>0</v>
      </c>
      <c r="V703" s="253">
        <f t="shared" si="128"/>
        <v>0</v>
      </c>
      <c r="W703" s="253">
        <f t="shared" si="129"/>
        <v>0</v>
      </c>
    </row>
    <row r="704" spans="2:23" x14ac:dyDescent="0.35">
      <c r="B704" s="58" t="str">
        <f t="shared" si="130"/>
        <v>!!!</v>
      </c>
      <c r="C704" s="226"/>
      <c r="D704" s="246"/>
      <c r="E704" s="248"/>
      <c r="F704" s="261"/>
      <c r="G704" s="172"/>
      <c r="H704" s="246"/>
      <c r="I704" s="28"/>
      <c r="J704" s="17"/>
      <c r="K704" s="253" t="str">
        <f t="shared" si="131"/>
        <v>Leer</v>
      </c>
      <c r="L704" s="253" t="str">
        <f t="shared" si="121"/>
        <v>Leer</v>
      </c>
      <c r="M704" s="253" t="str">
        <f t="shared" si="132"/>
        <v>Leer</v>
      </c>
      <c r="N704" s="253" t="str">
        <f>VLOOKUP(C704,{"29 - Psychiatrie (Erwachsene)","BGI";"30 - Kinder- und Jugendpsychiatrie","BGII";"31 - Psychosomatik","BGI";0,"Leer"},2,0)</f>
        <v>Leer</v>
      </c>
      <c r="O704" s="253" t="str">
        <f>VLOOKUP(C704,{"29 - Psychiatrie (Erwachsene)","BGIb";"30 - Kinder- und Jugendpsychiatrie","BGIIb";"31 - Psychosomatik","BGIb";0,"Leer"},2,0)</f>
        <v>Leer</v>
      </c>
      <c r="P704" s="253" t="str">
        <f t="shared" si="122"/>
        <v>Leer</v>
      </c>
      <c r="Q704" s="253">
        <f t="shared" si="123"/>
        <v>0</v>
      </c>
      <c r="R704" s="253">
        <f t="shared" si="124"/>
        <v>0</v>
      </c>
      <c r="S704" s="253">
        <f t="shared" si="125"/>
        <v>0</v>
      </c>
      <c r="T704" s="253">
        <f t="shared" si="126"/>
        <v>0</v>
      </c>
      <c r="U704" s="253">
        <f t="shared" si="127"/>
        <v>0</v>
      </c>
      <c r="V704" s="253">
        <f t="shared" si="128"/>
        <v>0</v>
      </c>
      <c r="W704" s="253">
        <f t="shared" si="129"/>
        <v>0</v>
      </c>
    </row>
    <row r="705" spans="2:23" x14ac:dyDescent="0.35">
      <c r="B705" s="58" t="str">
        <f t="shared" si="130"/>
        <v>!!!</v>
      </c>
      <c r="C705" s="226"/>
      <c r="D705" s="246"/>
      <c r="E705" s="248"/>
      <c r="F705" s="261"/>
      <c r="G705" s="172"/>
      <c r="H705" s="246"/>
      <c r="I705" s="28"/>
      <c r="J705" s="17"/>
      <c r="K705" s="253" t="str">
        <f t="shared" si="131"/>
        <v>Leer</v>
      </c>
      <c r="L705" s="253" t="str">
        <f t="shared" si="121"/>
        <v>Leer</v>
      </c>
      <c r="M705" s="253" t="str">
        <f t="shared" si="132"/>
        <v>Leer</v>
      </c>
      <c r="N705" s="253" t="str">
        <f>VLOOKUP(C705,{"29 - Psychiatrie (Erwachsene)","BGI";"30 - Kinder- und Jugendpsychiatrie","BGII";"31 - Psychosomatik","BGI";0,"Leer"},2,0)</f>
        <v>Leer</v>
      </c>
      <c r="O705" s="253" t="str">
        <f>VLOOKUP(C705,{"29 - Psychiatrie (Erwachsene)","BGIb";"30 - Kinder- und Jugendpsychiatrie","BGIIb";"31 - Psychosomatik","BGIb";0,"Leer"},2,0)</f>
        <v>Leer</v>
      </c>
      <c r="P705" s="253" t="str">
        <f t="shared" si="122"/>
        <v>Leer</v>
      </c>
      <c r="Q705" s="253">
        <f t="shared" si="123"/>
        <v>0</v>
      </c>
      <c r="R705" s="253">
        <f t="shared" si="124"/>
        <v>0</v>
      </c>
      <c r="S705" s="253">
        <f t="shared" si="125"/>
        <v>0</v>
      </c>
      <c r="T705" s="253">
        <f t="shared" si="126"/>
        <v>0</v>
      </c>
      <c r="U705" s="253">
        <f t="shared" si="127"/>
        <v>0</v>
      </c>
      <c r="V705" s="253">
        <f t="shared" si="128"/>
        <v>0</v>
      </c>
      <c r="W705" s="253">
        <f t="shared" si="129"/>
        <v>0</v>
      </c>
    </row>
    <row r="706" spans="2:23" x14ac:dyDescent="0.35">
      <c r="B706" s="58" t="str">
        <f t="shared" si="130"/>
        <v>!!!</v>
      </c>
      <c r="C706" s="226"/>
      <c r="D706" s="246"/>
      <c r="E706" s="248"/>
      <c r="F706" s="261"/>
      <c r="G706" s="172"/>
      <c r="H706" s="246"/>
      <c r="I706" s="28"/>
      <c r="J706" s="17"/>
      <c r="K706" s="253" t="str">
        <f t="shared" si="131"/>
        <v>Leer</v>
      </c>
      <c r="L706" s="253" t="str">
        <f t="shared" si="121"/>
        <v>Leer</v>
      </c>
      <c r="M706" s="253" t="str">
        <f t="shared" si="132"/>
        <v>Leer</v>
      </c>
      <c r="N706" s="253" t="str">
        <f>VLOOKUP(C706,{"29 - Psychiatrie (Erwachsene)","BGI";"30 - Kinder- und Jugendpsychiatrie","BGII";"31 - Psychosomatik","BGI";0,"Leer"},2,0)</f>
        <v>Leer</v>
      </c>
      <c r="O706" s="253" t="str">
        <f>VLOOKUP(C706,{"29 - Psychiatrie (Erwachsene)","BGIb";"30 - Kinder- und Jugendpsychiatrie","BGIIb";"31 - Psychosomatik","BGIb";0,"Leer"},2,0)</f>
        <v>Leer</v>
      </c>
      <c r="P706" s="253" t="str">
        <f t="shared" si="122"/>
        <v>Leer</v>
      </c>
      <c r="Q706" s="253">
        <f t="shared" si="123"/>
        <v>0</v>
      </c>
      <c r="R706" s="253">
        <f t="shared" si="124"/>
        <v>0</v>
      </c>
      <c r="S706" s="253">
        <f t="shared" si="125"/>
        <v>0</v>
      </c>
      <c r="T706" s="253">
        <f t="shared" si="126"/>
        <v>0</v>
      </c>
      <c r="U706" s="253">
        <f t="shared" si="127"/>
        <v>0</v>
      </c>
      <c r="V706" s="253">
        <f t="shared" si="128"/>
        <v>0</v>
      </c>
      <c r="W706" s="253">
        <f t="shared" si="129"/>
        <v>0</v>
      </c>
    </row>
    <row r="707" spans="2:23" x14ac:dyDescent="0.35">
      <c r="B707" s="58" t="str">
        <f t="shared" si="130"/>
        <v>!!!</v>
      </c>
      <c r="C707" s="226"/>
      <c r="D707" s="246"/>
      <c r="E707" s="248"/>
      <c r="F707" s="261"/>
      <c r="G707" s="172"/>
      <c r="H707" s="246"/>
      <c r="I707" s="28"/>
      <c r="J707" s="17"/>
      <c r="K707" s="253" t="str">
        <f t="shared" si="131"/>
        <v>Leer</v>
      </c>
      <c r="L707" s="253" t="str">
        <f t="shared" si="121"/>
        <v>Leer</v>
      </c>
      <c r="M707" s="253" t="str">
        <f t="shared" si="132"/>
        <v>Leer</v>
      </c>
      <c r="N707" s="253" t="str">
        <f>VLOOKUP(C707,{"29 - Psychiatrie (Erwachsene)","BGI";"30 - Kinder- und Jugendpsychiatrie","BGII";"31 - Psychosomatik","BGI";0,"Leer"},2,0)</f>
        <v>Leer</v>
      </c>
      <c r="O707" s="253" t="str">
        <f>VLOOKUP(C707,{"29 - Psychiatrie (Erwachsene)","BGIb";"30 - Kinder- und Jugendpsychiatrie","BGIIb";"31 - Psychosomatik","BGIb";0,"Leer"},2,0)</f>
        <v>Leer</v>
      </c>
      <c r="P707" s="253" t="str">
        <f t="shared" si="122"/>
        <v>Leer</v>
      </c>
      <c r="Q707" s="253">
        <f t="shared" si="123"/>
        <v>0</v>
      </c>
      <c r="R707" s="253">
        <f t="shared" si="124"/>
        <v>0</v>
      </c>
      <c r="S707" s="253">
        <f t="shared" si="125"/>
        <v>0</v>
      </c>
      <c r="T707" s="253">
        <f t="shared" si="126"/>
        <v>0</v>
      </c>
      <c r="U707" s="253">
        <f t="shared" si="127"/>
        <v>0</v>
      </c>
      <c r="V707" s="253">
        <f t="shared" si="128"/>
        <v>0</v>
      </c>
      <c r="W707" s="253">
        <f t="shared" si="129"/>
        <v>0</v>
      </c>
    </row>
    <row r="708" spans="2:23" x14ac:dyDescent="0.35">
      <c r="B708" s="58" t="str">
        <f t="shared" si="130"/>
        <v>!!!</v>
      </c>
      <c r="C708" s="226"/>
      <c r="D708" s="246"/>
      <c r="E708" s="248"/>
      <c r="F708" s="261"/>
      <c r="G708" s="172"/>
      <c r="H708" s="246"/>
      <c r="I708" s="28"/>
      <c r="J708" s="17"/>
      <c r="K708" s="253" t="str">
        <f t="shared" si="131"/>
        <v>Leer</v>
      </c>
      <c r="L708" s="253" t="str">
        <f t="shared" si="121"/>
        <v>Leer</v>
      </c>
      <c r="M708" s="253" t="str">
        <f t="shared" si="132"/>
        <v>Leer</v>
      </c>
      <c r="N708" s="253" t="str">
        <f>VLOOKUP(C708,{"29 - Psychiatrie (Erwachsene)","BGI";"30 - Kinder- und Jugendpsychiatrie","BGII";"31 - Psychosomatik","BGI";0,"Leer"},2,0)</f>
        <v>Leer</v>
      </c>
      <c r="O708" s="253" t="str">
        <f>VLOOKUP(C708,{"29 - Psychiatrie (Erwachsene)","BGIb";"30 - Kinder- und Jugendpsychiatrie","BGIIb";"31 - Psychosomatik","BGIb";0,"Leer"},2,0)</f>
        <v>Leer</v>
      </c>
      <c r="P708" s="253" t="str">
        <f t="shared" si="122"/>
        <v>Leer</v>
      </c>
      <c r="Q708" s="253">
        <f t="shared" si="123"/>
        <v>0</v>
      </c>
      <c r="R708" s="253">
        <f t="shared" si="124"/>
        <v>0</v>
      </c>
      <c r="S708" s="253">
        <f t="shared" si="125"/>
        <v>0</v>
      </c>
      <c r="T708" s="253">
        <f t="shared" si="126"/>
        <v>0</v>
      </c>
      <c r="U708" s="253">
        <f t="shared" si="127"/>
        <v>0</v>
      </c>
      <c r="V708" s="253">
        <f t="shared" si="128"/>
        <v>0</v>
      </c>
      <c r="W708" s="253">
        <f t="shared" si="129"/>
        <v>0</v>
      </c>
    </row>
    <row r="709" spans="2:23" x14ac:dyDescent="0.35">
      <c r="B709" s="58" t="str">
        <f t="shared" si="130"/>
        <v>!!!</v>
      </c>
      <c r="C709" s="226"/>
      <c r="D709" s="246"/>
      <c r="E709" s="248"/>
      <c r="F709" s="261"/>
      <c r="G709" s="172"/>
      <c r="H709" s="246"/>
      <c r="I709" s="28"/>
      <c r="J709" s="17"/>
      <c r="K709" s="253" t="str">
        <f t="shared" si="131"/>
        <v>Leer</v>
      </c>
      <c r="L709" s="253" t="str">
        <f t="shared" si="121"/>
        <v>Leer</v>
      </c>
      <c r="M709" s="253" t="str">
        <f t="shared" si="132"/>
        <v>Leer</v>
      </c>
      <c r="N709" s="253" t="str">
        <f>VLOOKUP(C709,{"29 - Psychiatrie (Erwachsene)","BGI";"30 - Kinder- und Jugendpsychiatrie","BGII";"31 - Psychosomatik","BGI";0,"Leer"},2,0)</f>
        <v>Leer</v>
      </c>
      <c r="O709" s="253" t="str">
        <f>VLOOKUP(C709,{"29 - Psychiatrie (Erwachsene)","BGIb";"30 - Kinder- und Jugendpsychiatrie","BGIIb";"31 - Psychosomatik","BGIb";0,"Leer"},2,0)</f>
        <v>Leer</v>
      </c>
      <c r="P709" s="253" t="str">
        <f t="shared" si="122"/>
        <v>Leer</v>
      </c>
      <c r="Q709" s="253">
        <f t="shared" si="123"/>
        <v>0</v>
      </c>
      <c r="R709" s="253">
        <f t="shared" si="124"/>
        <v>0</v>
      </c>
      <c r="S709" s="253">
        <f t="shared" si="125"/>
        <v>0</v>
      </c>
      <c r="T709" s="253">
        <f t="shared" si="126"/>
        <v>0</v>
      </c>
      <c r="U709" s="253">
        <f t="shared" si="127"/>
        <v>0</v>
      </c>
      <c r="V709" s="253">
        <f t="shared" si="128"/>
        <v>0</v>
      </c>
      <c r="W709" s="253">
        <f t="shared" si="129"/>
        <v>0</v>
      </c>
    </row>
    <row r="710" spans="2:23" x14ac:dyDescent="0.35">
      <c r="B710" s="58" t="str">
        <f t="shared" si="130"/>
        <v>!!!</v>
      </c>
      <c r="C710" s="226"/>
      <c r="D710" s="246"/>
      <c r="E710" s="248"/>
      <c r="F710" s="261"/>
      <c r="G710" s="172"/>
      <c r="H710" s="246"/>
      <c r="I710" s="28"/>
      <c r="J710" s="17"/>
      <c r="K710" s="253" t="str">
        <f t="shared" si="131"/>
        <v>Leer</v>
      </c>
      <c r="L710" s="253" t="str">
        <f t="shared" si="121"/>
        <v>Leer</v>
      </c>
      <c r="M710" s="253" t="str">
        <f t="shared" si="132"/>
        <v>Leer</v>
      </c>
      <c r="N710" s="253" t="str">
        <f>VLOOKUP(C710,{"29 - Psychiatrie (Erwachsene)","BGI";"30 - Kinder- und Jugendpsychiatrie","BGII";"31 - Psychosomatik","BGI";0,"Leer"},2,0)</f>
        <v>Leer</v>
      </c>
      <c r="O710" s="253" t="str">
        <f>VLOOKUP(C710,{"29 - Psychiatrie (Erwachsene)","BGIb";"30 - Kinder- und Jugendpsychiatrie","BGIIb";"31 - Psychosomatik","BGIb";0,"Leer"},2,0)</f>
        <v>Leer</v>
      </c>
      <c r="P710" s="253" t="str">
        <f t="shared" si="122"/>
        <v>Leer</v>
      </c>
      <c r="Q710" s="253">
        <f t="shared" si="123"/>
        <v>0</v>
      </c>
      <c r="R710" s="253">
        <f t="shared" si="124"/>
        <v>0</v>
      </c>
      <c r="S710" s="253">
        <f t="shared" si="125"/>
        <v>0</v>
      </c>
      <c r="T710" s="253">
        <f t="shared" si="126"/>
        <v>0</v>
      </c>
      <c r="U710" s="253">
        <f t="shared" si="127"/>
        <v>0</v>
      </c>
      <c r="V710" s="253">
        <f t="shared" si="128"/>
        <v>0</v>
      </c>
      <c r="W710" s="253">
        <f t="shared" si="129"/>
        <v>0</v>
      </c>
    </row>
    <row r="711" spans="2:23" x14ac:dyDescent="0.35">
      <c r="B711" s="58" t="str">
        <f t="shared" si="130"/>
        <v>!!!</v>
      </c>
      <c r="C711" s="226"/>
      <c r="D711" s="246"/>
      <c r="E711" s="248"/>
      <c r="F711" s="261"/>
      <c r="G711" s="172"/>
      <c r="H711" s="246"/>
      <c r="I711" s="28"/>
      <c r="J711" s="17"/>
      <c r="K711" s="253" t="str">
        <f t="shared" si="131"/>
        <v>Leer</v>
      </c>
      <c r="L711" s="253" t="str">
        <f t="shared" si="121"/>
        <v>Leer</v>
      </c>
      <c r="M711" s="253" t="str">
        <f t="shared" si="132"/>
        <v>Leer</v>
      </c>
      <c r="N711" s="253" t="str">
        <f>VLOOKUP(C711,{"29 - Psychiatrie (Erwachsene)","BGI";"30 - Kinder- und Jugendpsychiatrie","BGII";"31 - Psychosomatik","BGI";0,"Leer"},2,0)</f>
        <v>Leer</v>
      </c>
      <c r="O711" s="253" t="str">
        <f>VLOOKUP(C711,{"29 - Psychiatrie (Erwachsene)","BGIb";"30 - Kinder- und Jugendpsychiatrie","BGIIb";"31 - Psychosomatik","BGIb";0,"Leer"},2,0)</f>
        <v>Leer</v>
      </c>
      <c r="P711" s="253" t="str">
        <f t="shared" si="122"/>
        <v>Leer</v>
      </c>
      <c r="Q711" s="253">
        <f t="shared" si="123"/>
        <v>0</v>
      </c>
      <c r="R711" s="253">
        <f t="shared" si="124"/>
        <v>0</v>
      </c>
      <c r="S711" s="253">
        <f t="shared" si="125"/>
        <v>0</v>
      </c>
      <c r="T711" s="253">
        <f t="shared" si="126"/>
        <v>0</v>
      </c>
      <c r="U711" s="253">
        <f t="shared" si="127"/>
        <v>0</v>
      </c>
      <c r="V711" s="253">
        <f t="shared" si="128"/>
        <v>0</v>
      </c>
      <c r="W711" s="253">
        <f t="shared" si="129"/>
        <v>0</v>
      </c>
    </row>
    <row r="712" spans="2:23" x14ac:dyDescent="0.35">
      <c r="B712" s="58" t="str">
        <f t="shared" si="130"/>
        <v>!!!</v>
      </c>
      <c r="C712" s="226"/>
      <c r="D712" s="246"/>
      <c r="E712" s="248"/>
      <c r="F712" s="261"/>
      <c r="G712" s="172"/>
      <c r="H712" s="246"/>
      <c r="I712" s="28"/>
      <c r="J712" s="17"/>
      <c r="K712" s="253" t="str">
        <f t="shared" si="131"/>
        <v>Leer</v>
      </c>
      <c r="L712" s="253" t="str">
        <f t="shared" si="121"/>
        <v>Leer</v>
      </c>
      <c r="M712" s="253" t="str">
        <f t="shared" si="132"/>
        <v>Leer</v>
      </c>
      <c r="N712" s="253" t="str">
        <f>VLOOKUP(C712,{"29 - Psychiatrie (Erwachsene)","BGI";"30 - Kinder- und Jugendpsychiatrie","BGII";"31 - Psychosomatik","BGI";0,"Leer"},2,0)</f>
        <v>Leer</v>
      </c>
      <c r="O712" s="253" t="str">
        <f>VLOOKUP(C712,{"29 - Psychiatrie (Erwachsene)","BGIb";"30 - Kinder- und Jugendpsychiatrie","BGIIb";"31 - Psychosomatik","BGIb";0,"Leer"},2,0)</f>
        <v>Leer</v>
      </c>
      <c r="P712" s="253" t="str">
        <f t="shared" si="122"/>
        <v>Leer</v>
      </c>
      <c r="Q712" s="253">
        <f t="shared" si="123"/>
        <v>0</v>
      </c>
      <c r="R712" s="253">
        <f t="shared" si="124"/>
        <v>0</v>
      </c>
      <c r="S712" s="253">
        <f t="shared" si="125"/>
        <v>0</v>
      </c>
      <c r="T712" s="253">
        <f t="shared" si="126"/>
        <v>0</v>
      </c>
      <c r="U712" s="253">
        <f t="shared" si="127"/>
        <v>0</v>
      </c>
      <c r="V712" s="253">
        <f t="shared" si="128"/>
        <v>0</v>
      </c>
      <c r="W712" s="253">
        <f t="shared" si="129"/>
        <v>0</v>
      </c>
    </row>
    <row r="713" spans="2:23" x14ac:dyDescent="0.35">
      <c r="B713" s="58" t="str">
        <f t="shared" si="130"/>
        <v>!!!</v>
      </c>
      <c r="C713" s="226"/>
      <c r="D713" s="246"/>
      <c r="E713" s="248"/>
      <c r="F713" s="261"/>
      <c r="G713" s="172"/>
      <c r="H713" s="246"/>
      <c r="I713" s="28"/>
      <c r="J713" s="17"/>
      <c r="K713" s="253" t="str">
        <f t="shared" si="131"/>
        <v>Leer</v>
      </c>
      <c r="L713" s="253" t="str">
        <f t="shared" si="121"/>
        <v>Leer</v>
      </c>
      <c r="M713" s="253" t="str">
        <f t="shared" si="132"/>
        <v>Leer</v>
      </c>
      <c r="N713" s="253" t="str">
        <f>VLOOKUP(C713,{"29 - Psychiatrie (Erwachsene)","BGI";"30 - Kinder- und Jugendpsychiatrie","BGII";"31 - Psychosomatik","BGI";0,"Leer"},2,0)</f>
        <v>Leer</v>
      </c>
      <c r="O713" s="253" t="str">
        <f>VLOOKUP(C713,{"29 - Psychiatrie (Erwachsene)","BGIb";"30 - Kinder- und Jugendpsychiatrie","BGIIb";"31 - Psychosomatik","BGIb";0,"Leer"},2,0)</f>
        <v>Leer</v>
      </c>
      <c r="P713" s="253" t="str">
        <f t="shared" si="122"/>
        <v>Leer</v>
      </c>
      <c r="Q713" s="253">
        <f t="shared" si="123"/>
        <v>0</v>
      </c>
      <c r="R713" s="253">
        <f t="shared" si="124"/>
        <v>0</v>
      </c>
      <c r="S713" s="253">
        <f t="shared" si="125"/>
        <v>0</v>
      </c>
      <c r="T713" s="253">
        <f t="shared" si="126"/>
        <v>0</v>
      </c>
      <c r="U713" s="253">
        <f t="shared" si="127"/>
        <v>0</v>
      </c>
      <c r="V713" s="253">
        <f t="shared" si="128"/>
        <v>0</v>
      </c>
      <c r="W713" s="253">
        <f t="shared" si="129"/>
        <v>0</v>
      </c>
    </row>
    <row r="714" spans="2:23" x14ac:dyDescent="0.35">
      <c r="B714" s="58" t="str">
        <f t="shared" si="130"/>
        <v>!!!</v>
      </c>
      <c r="C714" s="226"/>
      <c r="D714" s="246"/>
      <c r="E714" s="248"/>
      <c r="F714" s="261"/>
      <c r="G714" s="172"/>
      <c r="H714" s="246"/>
      <c r="I714" s="28"/>
      <c r="J714" s="17"/>
      <c r="K714" s="253" t="str">
        <f t="shared" si="131"/>
        <v>Leer</v>
      </c>
      <c r="L714" s="253" t="str">
        <f t="shared" si="121"/>
        <v>Leer</v>
      </c>
      <c r="M714" s="253" t="str">
        <f t="shared" si="132"/>
        <v>Leer</v>
      </c>
      <c r="N714" s="253" t="str">
        <f>VLOOKUP(C714,{"29 - Psychiatrie (Erwachsene)","BGI";"30 - Kinder- und Jugendpsychiatrie","BGII";"31 - Psychosomatik","BGI";0,"Leer"},2,0)</f>
        <v>Leer</v>
      </c>
      <c r="O714" s="253" t="str">
        <f>VLOOKUP(C714,{"29 - Psychiatrie (Erwachsene)","BGIb";"30 - Kinder- und Jugendpsychiatrie","BGIIb";"31 - Psychosomatik","BGIb";0,"Leer"},2,0)</f>
        <v>Leer</v>
      </c>
      <c r="P714" s="253" t="str">
        <f t="shared" si="122"/>
        <v>Leer</v>
      </c>
      <c r="Q714" s="253">
        <f t="shared" si="123"/>
        <v>0</v>
      </c>
      <c r="R714" s="253">
        <f t="shared" si="124"/>
        <v>0</v>
      </c>
      <c r="S714" s="253">
        <f t="shared" si="125"/>
        <v>0</v>
      </c>
      <c r="T714" s="253">
        <f t="shared" si="126"/>
        <v>0</v>
      </c>
      <c r="U714" s="253">
        <f t="shared" si="127"/>
        <v>0</v>
      </c>
      <c r="V714" s="253">
        <f t="shared" si="128"/>
        <v>0</v>
      </c>
      <c r="W714" s="253">
        <f t="shared" si="129"/>
        <v>0</v>
      </c>
    </row>
    <row r="715" spans="2:23" x14ac:dyDescent="0.35">
      <c r="B715" s="58" t="str">
        <f t="shared" si="130"/>
        <v>!!!</v>
      </c>
      <c r="C715" s="226"/>
      <c r="D715" s="246"/>
      <c r="E715" s="248"/>
      <c r="F715" s="261"/>
      <c r="G715" s="172"/>
      <c r="H715" s="246"/>
      <c r="I715" s="28"/>
      <c r="J715" s="17"/>
      <c r="K715" s="253" t="str">
        <f t="shared" si="131"/>
        <v>Leer</v>
      </c>
      <c r="L715" s="253" t="str">
        <f t="shared" si="121"/>
        <v>Leer</v>
      </c>
      <c r="M715" s="253" t="str">
        <f t="shared" si="132"/>
        <v>Leer</v>
      </c>
      <c r="N715" s="253" t="str">
        <f>VLOOKUP(C715,{"29 - Psychiatrie (Erwachsene)","BGI";"30 - Kinder- und Jugendpsychiatrie","BGII";"31 - Psychosomatik","BGI";0,"Leer"},2,0)</f>
        <v>Leer</v>
      </c>
      <c r="O715" s="253" t="str">
        <f>VLOOKUP(C715,{"29 - Psychiatrie (Erwachsene)","BGIb";"30 - Kinder- und Jugendpsychiatrie","BGIIb";"31 - Psychosomatik","BGIb";0,"Leer"},2,0)</f>
        <v>Leer</v>
      </c>
      <c r="P715" s="253" t="str">
        <f t="shared" si="122"/>
        <v>Leer</v>
      </c>
      <c r="Q715" s="253">
        <f t="shared" si="123"/>
        <v>0</v>
      </c>
      <c r="R715" s="253">
        <f t="shared" si="124"/>
        <v>0</v>
      </c>
      <c r="S715" s="253">
        <f t="shared" si="125"/>
        <v>0</v>
      </c>
      <c r="T715" s="253">
        <f t="shared" si="126"/>
        <v>0</v>
      </c>
      <c r="U715" s="253">
        <f t="shared" si="127"/>
        <v>0</v>
      </c>
      <c r="V715" s="253">
        <f t="shared" si="128"/>
        <v>0</v>
      </c>
      <c r="W715" s="253">
        <f t="shared" si="129"/>
        <v>0</v>
      </c>
    </row>
    <row r="716" spans="2:23" x14ac:dyDescent="0.35">
      <c r="B716" s="58" t="str">
        <f t="shared" si="130"/>
        <v>!!!</v>
      </c>
      <c r="C716" s="226"/>
      <c r="D716" s="246"/>
      <c r="E716" s="248"/>
      <c r="F716" s="261"/>
      <c r="G716" s="172"/>
      <c r="H716" s="246"/>
      <c r="I716" s="28"/>
      <c r="J716" s="17"/>
      <c r="K716" s="253" t="str">
        <f t="shared" si="131"/>
        <v>Leer</v>
      </c>
      <c r="L716" s="253" t="str">
        <f t="shared" si="121"/>
        <v>Leer</v>
      </c>
      <c r="M716" s="253" t="str">
        <f t="shared" si="132"/>
        <v>Leer</v>
      </c>
      <c r="N716" s="253" t="str">
        <f>VLOOKUP(C716,{"29 - Psychiatrie (Erwachsene)","BGI";"30 - Kinder- und Jugendpsychiatrie","BGII";"31 - Psychosomatik","BGI";0,"Leer"},2,0)</f>
        <v>Leer</v>
      </c>
      <c r="O716" s="253" t="str">
        <f>VLOOKUP(C716,{"29 - Psychiatrie (Erwachsene)","BGIb";"30 - Kinder- und Jugendpsychiatrie","BGIIb";"31 - Psychosomatik","BGIb";0,"Leer"},2,0)</f>
        <v>Leer</v>
      </c>
      <c r="P716" s="253" t="str">
        <f t="shared" si="122"/>
        <v>Leer</v>
      </c>
      <c r="Q716" s="253">
        <f t="shared" si="123"/>
        <v>0</v>
      </c>
      <c r="R716" s="253">
        <f t="shared" si="124"/>
        <v>0</v>
      </c>
      <c r="S716" s="253">
        <f t="shared" si="125"/>
        <v>0</v>
      </c>
      <c r="T716" s="253">
        <f t="shared" si="126"/>
        <v>0</v>
      </c>
      <c r="U716" s="253">
        <f t="shared" si="127"/>
        <v>0</v>
      </c>
      <c r="V716" s="253">
        <f t="shared" si="128"/>
        <v>0</v>
      </c>
      <c r="W716" s="253">
        <f t="shared" si="129"/>
        <v>0</v>
      </c>
    </row>
    <row r="717" spans="2:23" x14ac:dyDescent="0.35">
      <c r="B717" s="58" t="str">
        <f t="shared" si="130"/>
        <v>!!!</v>
      </c>
      <c r="C717" s="226"/>
      <c r="D717" s="246"/>
      <c r="E717" s="248"/>
      <c r="F717" s="261"/>
      <c r="G717" s="172"/>
      <c r="H717" s="246"/>
      <c r="I717" s="28"/>
      <c r="J717" s="17"/>
      <c r="K717" s="253" t="str">
        <f t="shared" si="131"/>
        <v>Leer</v>
      </c>
      <c r="L717" s="253" t="str">
        <f t="shared" si="121"/>
        <v>Leer</v>
      </c>
      <c r="M717" s="253" t="str">
        <f t="shared" si="132"/>
        <v>Leer</v>
      </c>
      <c r="N717" s="253" t="str">
        <f>VLOOKUP(C717,{"29 - Psychiatrie (Erwachsene)","BGI";"30 - Kinder- und Jugendpsychiatrie","BGII";"31 - Psychosomatik","BGI";0,"Leer"},2,0)</f>
        <v>Leer</v>
      </c>
      <c r="O717" s="253" t="str">
        <f>VLOOKUP(C717,{"29 - Psychiatrie (Erwachsene)","BGIb";"30 - Kinder- und Jugendpsychiatrie","BGIIb";"31 - Psychosomatik","BGIb";0,"Leer"},2,0)</f>
        <v>Leer</v>
      </c>
      <c r="P717" s="253" t="str">
        <f t="shared" si="122"/>
        <v>Leer</v>
      </c>
      <c r="Q717" s="253">
        <f t="shared" si="123"/>
        <v>0</v>
      </c>
      <c r="R717" s="253">
        <f t="shared" si="124"/>
        <v>0</v>
      </c>
      <c r="S717" s="253">
        <f t="shared" si="125"/>
        <v>0</v>
      </c>
      <c r="T717" s="253">
        <f t="shared" si="126"/>
        <v>0</v>
      </c>
      <c r="U717" s="253">
        <f t="shared" si="127"/>
        <v>0</v>
      </c>
      <c r="V717" s="253">
        <f t="shared" si="128"/>
        <v>0</v>
      </c>
      <c r="W717" s="253">
        <f t="shared" si="129"/>
        <v>0</v>
      </c>
    </row>
    <row r="718" spans="2:23" x14ac:dyDescent="0.35">
      <c r="B718" s="58" t="str">
        <f t="shared" si="130"/>
        <v>!!!</v>
      </c>
      <c r="C718" s="226"/>
      <c r="D718" s="246"/>
      <c r="E718" s="248"/>
      <c r="F718" s="261"/>
      <c r="G718" s="172"/>
      <c r="H718" s="246"/>
      <c r="I718" s="28"/>
      <c r="J718" s="17"/>
      <c r="K718" s="253" t="str">
        <f t="shared" si="131"/>
        <v>Leer</v>
      </c>
      <c r="L718" s="253" t="str">
        <f t="shared" si="121"/>
        <v>Leer</v>
      </c>
      <c r="M718" s="253" t="str">
        <f t="shared" si="132"/>
        <v>Leer</v>
      </c>
      <c r="N718" s="253" t="str">
        <f>VLOOKUP(C718,{"29 - Psychiatrie (Erwachsene)","BGI";"30 - Kinder- und Jugendpsychiatrie","BGII";"31 - Psychosomatik","BGI";0,"Leer"},2,0)</f>
        <v>Leer</v>
      </c>
      <c r="O718" s="253" t="str">
        <f>VLOOKUP(C718,{"29 - Psychiatrie (Erwachsene)","BGIb";"30 - Kinder- und Jugendpsychiatrie","BGIIb";"31 - Psychosomatik","BGIb";0,"Leer"},2,0)</f>
        <v>Leer</v>
      </c>
      <c r="P718" s="253" t="str">
        <f t="shared" si="122"/>
        <v>Leer</v>
      </c>
      <c r="Q718" s="253">
        <f t="shared" si="123"/>
        <v>0</v>
      </c>
      <c r="R718" s="253">
        <f t="shared" si="124"/>
        <v>0</v>
      </c>
      <c r="S718" s="253">
        <f t="shared" si="125"/>
        <v>0</v>
      </c>
      <c r="T718" s="253">
        <f t="shared" si="126"/>
        <v>0</v>
      </c>
      <c r="U718" s="253">
        <f t="shared" si="127"/>
        <v>0</v>
      </c>
      <c r="V718" s="253">
        <f t="shared" si="128"/>
        <v>0</v>
      </c>
      <c r="W718" s="253">
        <f t="shared" si="129"/>
        <v>0</v>
      </c>
    </row>
    <row r="719" spans="2:23" x14ac:dyDescent="0.35">
      <c r="B719" s="58" t="str">
        <f t="shared" si="130"/>
        <v>!!!</v>
      </c>
      <c r="C719" s="226"/>
      <c r="D719" s="246"/>
      <c r="E719" s="248"/>
      <c r="F719" s="261"/>
      <c r="G719" s="172"/>
      <c r="H719" s="246"/>
      <c r="I719" s="28"/>
      <c r="J719" s="17"/>
      <c r="K719" s="253" t="str">
        <f t="shared" si="131"/>
        <v>Leer</v>
      </c>
      <c r="L719" s="253" t="str">
        <f t="shared" si="121"/>
        <v>Leer</v>
      </c>
      <c r="M719" s="253" t="str">
        <f t="shared" si="132"/>
        <v>Leer</v>
      </c>
      <c r="N719" s="253" t="str">
        <f>VLOOKUP(C719,{"29 - Psychiatrie (Erwachsene)","BGI";"30 - Kinder- und Jugendpsychiatrie","BGII";"31 - Psychosomatik","BGI";0,"Leer"},2,0)</f>
        <v>Leer</v>
      </c>
      <c r="O719" s="253" t="str">
        <f>VLOOKUP(C719,{"29 - Psychiatrie (Erwachsene)","BGIb";"30 - Kinder- und Jugendpsychiatrie","BGIIb";"31 - Psychosomatik","BGIb";0,"Leer"},2,0)</f>
        <v>Leer</v>
      </c>
      <c r="P719" s="253" t="str">
        <f t="shared" si="122"/>
        <v>Leer</v>
      </c>
      <c r="Q719" s="253">
        <f t="shared" si="123"/>
        <v>0</v>
      </c>
      <c r="R719" s="253">
        <f t="shared" si="124"/>
        <v>0</v>
      </c>
      <c r="S719" s="253">
        <f t="shared" si="125"/>
        <v>0</v>
      </c>
      <c r="T719" s="253">
        <f t="shared" si="126"/>
        <v>0</v>
      </c>
      <c r="U719" s="253">
        <f t="shared" si="127"/>
        <v>0</v>
      </c>
      <c r="V719" s="253">
        <f t="shared" si="128"/>
        <v>0</v>
      </c>
      <c r="W719" s="253">
        <f t="shared" si="129"/>
        <v>0</v>
      </c>
    </row>
    <row r="720" spans="2:23" x14ac:dyDescent="0.35">
      <c r="B720" s="58" t="str">
        <f t="shared" si="130"/>
        <v>!!!</v>
      </c>
      <c r="C720" s="226"/>
      <c r="D720" s="246"/>
      <c r="E720" s="248"/>
      <c r="F720" s="261"/>
      <c r="G720" s="172"/>
      <c r="H720" s="246"/>
      <c r="I720" s="28"/>
      <c r="J720" s="17"/>
      <c r="K720" s="253" t="str">
        <f t="shared" si="131"/>
        <v>Leer</v>
      </c>
      <c r="L720" s="253" t="str">
        <f t="shared" ref="L720:L765" si="133">IF(C720&lt;&gt;"","TND","Leer")</f>
        <v>Leer</v>
      </c>
      <c r="M720" s="253" t="str">
        <f t="shared" si="132"/>
        <v>Leer</v>
      </c>
      <c r="N720" s="253" t="str">
        <f>VLOOKUP(C720,{"29 - Psychiatrie (Erwachsene)","BGI";"30 - Kinder- und Jugendpsychiatrie","BGII";"31 - Psychosomatik","BGI";0,"Leer"},2,0)</f>
        <v>Leer</v>
      </c>
      <c r="O720" s="253" t="str">
        <f>VLOOKUP(C720,{"29 - Psychiatrie (Erwachsene)","BGIb";"30 - Kinder- und Jugendpsychiatrie","BGIIb";"31 - Psychosomatik","BGIb";0,"Leer"},2,0)</f>
        <v>Leer</v>
      </c>
      <c r="P720" s="253" t="str">
        <f t="shared" ref="P720:P765" si="134">IF(E720="Anrechnung Fachkräfte Nicht-PPP-RL Berufsgruppen in VKS",O720,N720)</f>
        <v>Leer</v>
      </c>
      <c r="Q720" s="253">
        <f t="shared" ref="Q720:Q765" si="135">IF(LEN(B720)&gt;0,0,1)</f>
        <v>0</v>
      </c>
      <c r="R720" s="253">
        <f t="shared" ref="R720:R765" si="136">IF(C720&lt;&gt;"",1,0)</f>
        <v>0</v>
      </c>
      <c r="S720" s="253">
        <f t="shared" ref="S720:S765" si="137">IF(LEN(D720)&gt;0,1,0)</f>
        <v>0</v>
      </c>
      <c r="T720" s="253">
        <f t="shared" ref="T720:T765" si="138">IF(LEN(E720)&gt;0,1,0)</f>
        <v>0</v>
      </c>
      <c r="U720" s="253">
        <f t="shared" ref="U720:U765" si="139">IF(LEN(F720)&gt;0,1,0)</f>
        <v>0</v>
      </c>
      <c r="V720" s="253">
        <f t="shared" ref="V720:V765" si="140">IF(LEN(G720)&gt;0,1,0)</f>
        <v>0</v>
      </c>
      <c r="W720" s="253">
        <f t="shared" ref="W720:W765" si="141">IF(LEN(H720)&gt;0,1,0)</f>
        <v>0</v>
      </c>
    </row>
    <row r="721" spans="2:23" x14ac:dyDescent="0.35">
      <c r="B721" s="58" t="str">
        <f t="shared" ref="B721:B765" si="142">IF(SUM(R721:W721)&lt;6,"!!!","")</f>
        <v>!!!</v>
      </c>
      <c r="C721" s="226"/>
      <c r="D721" s="246"/>
      <c r="E721" s="248"/>
      <c r="F721" s="261"/>
      <c r="G721" s="172"/>
      <c r="H721" s="246"/>
      <c r="I721" s="28"/>
      <c r="J721" s="17"/>
      <c r="K721" s="253" t="str">
        <f t="shared" ref="K721:K765" si="143">IF(C720&lt;&gt;"","Einrichtungen","Leer")</f>
        <v>Leer</v>
      </c>
      <c r="L721" s="253" t="str">
        <f t="shared" si="133"/>
        <v>Leer</v>
      </c>
      <c r="M721" s="253" t="str">
        <f t="shared" ref="M721:M765" si="144">IF($C721&lt;&gt;"","Anrechnungstatbestand","Leer")</f>
        <v>Leer</v>
      </c>
      <c r="N721" s="253" t="str">
        <f>VLOOKUP(C721,{"29 - Psychiatrie (Erwachsene)","BGI";"30 - Kinder- und Jugendpsychiatrie","BGII";"31 - Psychosomatik","BGI";0,"Leer"},2,0)</f>
        <v>Leer</v>
      </c>
      <c r="O721" s="253" t="str">
        <f>VLOOKUP(C721,{"29 - Psychiatrie (Erwachsene)","BGIb";"30 - Kinder- und Jugendpsychiatrie","BGIIb";"31 - Psychosomatik","BGIb";0,"Leer"},2,0)</f>
        <v>Leer</v>
      </c>
      <c r="P721" s="253" t="str">
        <f t="shared" si="134"/>
        <v>Leer</v>
      </c>
      <c r="Q721" s="253">
        <f t="shared" si="135"/>
        <v>0</v>
      </c>
      <c r="R721" s="253">
        <f t="shared" si="136"/>
        <v>0</v>
      </c>
      <c r="S721" s="253">
        <f t="shared" si="137"/>
        <v>0</v>
      </c>
      <c r="T721" s="253">
        <f t="shared" si="138"/>
        <v>0</v>
      </c>
      <c r="U721" s="253">
        <f t="shared" si="139"/>
        <v>0</v>
      </c>
      <c r="V721" s="253">
        <f t="shared" si="140"/>
        <v>0</v>
      </c>
      <c r="W721" s="253">
        <f t="shared" si="141"/>
        <v>0</v>
      </c>
    </row>
    <row r="722" spans="2:23" x14ac:dyDescent="0.35">
      <c r="B722" s="58" t="str">
        <f t="shared" si="142"/>
        <v>!!!</v>
      </c>
      <c r="C722" s="226"/>
      <c r="D722" s="246"/>
      <c r="E722" s="248"/>
      <c r="F722" s="261"/>
      <c r="G722" s="172"/>
      <c r="H722" s="246"/>
      <c r="I722" s="28"/>
      <c r="J722" s="17"/>
      <c r="K722" s="253" t="str">
        <f t="shared" si="143"/>
        <v>Leer</v>
      </c>
      <c r="L722" s="253" t="str">
        <f t="shared" si="133"/>
        <v>Leer</v>
      </c>
      <c r="M722" s="253" t="str">
        <f t="shared" si="144"/>
        <v>Leer</v>
      </c>
      <c r="N722" s="253" t="str">
        <f>VLOOKUP(C722,{"29 - Psychiatrie (Erwachsene)","BGI";"30 - Kinder- und Jugendpsychiatrie","BGII";"31 - Psychosomatik","BGI";0,"Leer"},2,0)</f>
        <v>Leer</v>
      </c>
      <c r="O722" s="253" t="str">
        <f>VLOOKUP(C722,{"29 - Psychiatrie (Erwachsene)","BGIb";"30 - Kinder- und Jugendpsychiatrie","BGIIb";"31 - Psychosomatik","BGIb";0,"Leer"},2,0)</f>
        <v>Leer</v>
      </c>
      <c r="P722" s="253" t="str">
        <f t="shared" si="134"/>
        <v>Leer</v>
      </c>
      <c r="Q722" s="253">
        <f t="shared" si="135"/>
        <v>0</v>
      </c>
      <c r="R722" s="253">
        <f t="shared" si="136"/>
        <v>0</v>
      </c>
      <c r="S722" s="253">
        <f t="shared" si="137"/>
        <v>0</v>
      </c>
      <c r="T722" s="253">
        <f t="shared" si="138"/>
        <v>0</v>
      </c>
      <c r="U722" s="253">
        <f t="shared" si="139"/>
        <v>0</v>
      </c>
      <c r="V722" s="253">
        <f t="shared" si="140"/>
        <v>0</v>
      </c>
      <c r="W722" s="253">
        <f t="shared" si="141"/>
        <v>0</v>
      </c>
    </row>
    <row r="723" spans="2:23" x14ac:dyDescent="0.35">
      <c r="B723" s="58" t="str">
        <f t="shared" si="142"/>
        <v>!!!</v>
      </c>
      <c r="C723" s="226"/>
      <c r="D723" s="246"/>
      <c r="E723" s="248"/>
      <c r="F723" s="261"/>
      <c r="G723" s="172"/>
      <c r="H723" s="246"/>
      <c r="I723" s="28"/>
      <c r="J723" s="17"/>
      <c r="K723" s="253" t="str">
        <f t="shared" si="143"/>
        <v>Leer</v>
      </c>
      <c r="L723" s="253" t="str">
        <f t="shared" si="133"/>
        <v>Leer</v>
      </c>
      <c r="M723" s="253" t="str">
        <f t="shared" si="144"/>
        <v>Leer</v>
      </c>
      <c r="N723" s="253" t="str">
        <f>VLOOKUP(C723,{"29 - Psychiatrie (Erwachsene)","BGI";"30 - Kinder- und Jugendpsychiatrie","BGII";"31 - Psychosomatik","BGI";0,"Leer"},2,0)</f>
        <v>Leer</v>
      </c>
      <c r="O723" s="253" t="str">
        <f>VLOOKUP(C723,{"29 - Psychiatrie (Erwachsene)","BGIb";"30 - Kinder- und Jugendpsychiatrie","BGIIb";"31 - Psychosomatik","BGIb";0,"Leer"},2,0)</f>
        <v>Leer</v>
      </c>
      <c r="P723" s="253" t="str">
        <f t="shared" si="134"/>
        <v>Leer</v>
      </c>
      <c r="Q723" s="253">
        <f t="shared" si="135"/>
        <v>0</v>
      </c>
      <c r="R723" s="253">
        <f t="shared" si="136"/>
        <v>0</v>
      </c>
      <c r="S723" s="253">
        <f t="shared" si="137"/>
        <v>0</v>
      </c>
      <c r="T723" s="253">
        <f t="shared" si="138"/>
        <v>0</v>
      </c>
      <c r="U723" s="253">
        <f t="shared" si="139"/>
        <v>0</v>
      </c>
      <c r="V723" s="253">
        <f t="shared" si="140"/>
        <v>0</v>
      </c>
      <c r="W723" s="253">
        <f t="shared" si="141"/>
        <v>0</v>
      </c>
    </row>
    <row r="724" spans="2:23" x14ac:dyDescent="0.35">
      <c r="B724" s="58" t="str">
        <f t="shared" si="142"/>
        <v>!!!</v>
      </c>
      <c r="C724" s="226"/>
      <c r="D724" s="246"/>
      <c r="E724" s="248"/>
      <c r="F724" s="261"/>
      <c r="G724" s="172"/>
      <c r="H724" s="246"/>
      <c r="I724" s="28"/>
      <c r="J724" s="17"/>
      <c r="K724" s="253" t="str">
        <f t="shared" si="143"/>
        <v>Leer</v>
      </c>
      <c r="L724" s="253" t="str">
        <f t="shared" si="133"/>
        <v>Leer</v>
      </c>
      <c r="M724" s="253" t="str">
        <f t="shared" si="144"/>
        <v>Leer</v>
      </c>
      <c r="N724" s="253" t="str">
        <f>VLOOKUP(C724,{"29 - Psychiatrie (Erwachsene)","BGI";"30 - Kinder- und Jugendpsychiatrie","BGII";"31 - Psychosomatik","BGI";0,"Leer"},2,0)</f>
        <v>Leer</v>
      </c>
      <c r="O724" s="253" t="str">
        <f>VLOOKUP(C724,{"29 - Psychiatrie (Erwachsene)","BGIb";"30 - Kinder- und Jugendpsychiatrie","BGIIb";"31 - Psychosomatik","BGIb";0,"Leer"},2,0)</f>
        <v>Leer</v>
      </c>
      <c r="P724" s="253" t="str">
        <f t="shared" si="134"/>
        <v>Leer</v>
      </c>
      <c r="Q724" s="253">
        <f t="shared" si="135"/>
        <v>0</v>
      </c>
      <c r="R724" s="253">
        <f t="shared" si="136"/>
        <v>0</v>
      </c>
      <c r="S724" s="253">
        <f t="shared" si="137"/>
        <v>0</v>
      </c>
      <c r="T724" s="253">
        <f t="shared" si="138"/>
        <v>0</v>
      </c>
      <c r="U724" s="253">
        <f t="shared" si="139"/>
        <v>0</v>
      </c>
      <c r="V724" s="253">
        <f t="shared" si="140"/>
        <v>0</v>
      </c>
      <c r="W724" s="253">
        <f t="shared" si="141"/>
        <v>0</v>
      </c>
    </row>
    <row r="725" spans="2:23" x14ac:dyDescent="0.35">
      <c r="B725" s="58" t="str">
        <f t="shared" si="142"/>
        <v>!!!</v>
      </c>
      <c r="C725" s="226"/>
      <c r="D725" s="246"/>
      <c r="E725" s="248"/>
      <c r="F725" s="261"/>
      <c r="G725" s="172"/>
      <c r="H725" s="246"/>
      <c r="I725" s="28"/>
      <c r="J725" s="17"/>
      <c r="K725" s="253" t="str">
        <f t="shared" si="143"/>
        <v>Leer</v>
      </c>
      <c r="L725" s="253" t="str">
        <f t="shared" si="133"/>
        <v>Leer</v>
      </c>
      <c r="M725" s="253" t="str">
        <f t="shared" si="144"/>
        <v>Leer</v>
      </c>
      <c r="N725" s="253" t="str">
        <f>VLOOKUP(C725,{"29 - Psychiatrie (Erwachsene)","BGI";"30 - Kinder- und Jugendpsychiatrie","BGII";"31 - Psychosomatik","BGI";0,"Leer"},2,0)</f>
        <v>Leer</v>
      </c>
      <c r="O725" s="253" t="str">
        <f>VLOOKUP(C725,{"29 - Psychiatrie (Erwachsene)","BGIb";"30 - Kinder- und Jugendpsychiatrie","BGIIb";"31 - Psychosomatik","BGIb";0,"Leer"},2,0)</f>
        <v>Leer</v>
      </c>
      <c r="P725" s="253" t="str">
        <f t="shared" si="134"/>
        <v>Leer</v>
      </c>
      <c r="Q725" s="253">
        <f t="shared" si="135"/>
        <v>0</v>
      </c>
      <c r="R725" s="253">
        <f t="shared" si="136"/>
        <v>0</v>
      </c>
      <c r="S725" s="253">
        <f t="shared" si="137"/>
        <v>0</v>
      </c>
      <c r="T725" s="253">
        <f t="shared" si="138"/>
        <v>0</v>
      </c>
      <c r="U725" s="253">
        <f t="shared" si="139"/>
        <v>0</v>
      </c>
      <c r="V725" s="253">
        <f t="shared" si="140"/>
        <v>0</v>
      </c>
      <c r="W725" s="253">
        <f t="shared" si="141"/>
        <v>0</v>
      </c>
    </row>
    <row r="726" spans="2:23" x14ac:dyDescent="0.35">
      <c r="B726" s="58" t="str">
        <f t="shared" si="142"/>
        <v>!!!</v>
      </c>
      <c r="C726" s="226"/>
      <c r="D726" s="246"/>
      <c r="E726" s="248"/>
      <c r="F726" s="261"/>
      <c r="G726" s="172"/>
      <c r="H726" s="246"/>
      <c r="I726" s="28"/>
      <c r="J726" s="17"/>
      <c r="K726" s="253" t="str">
        <f t="shared" si="143"/>
        <v>Leer</v>
      </c>
      <c r="L726" s="253" t="str">
        <f t="shared" si="133"/>
        <v>Leer</v>
      </c>
      <c r="M726" s="253" t="str">
        <f t="shared" si="144"/>
        <v>Leer</v>
      </c>
      <c r="N726" s="253" t="str">
        <f>VLOOKUP(C726,{"29 - Psychiatrie (Erwachsene)","BGI";"30 - Kinder- und Jugendpsychiatrie","BGII";"31 - Psychosomatik","BGI";0,"Leer"},2,0)</f>
        <v>Leer</v>
      </c>
      <c r="O726" s="253" t="str">
        <f>VLOOKUP(C726,{"29 - Psychiatrie (Erwachsene)","BGIb";"30 - Kinder- und Jugendpsychiatrie","BGIIb";"31 - Psychosomatik","BGIb";0,"Leer"},2,0)</f>
        <v>Leer</v>
      </c>
      <c r="P726" s="253" t="str">
        <f t="shared" si="134"/>
        <v>Leer</v>
      </c>
      <c r="Q726" s="253">
        <f t="shared" si="135"/>
        <v>0</v>
      </c>
      <c r="R726" s="253">
        <f t="shared" si="136"/>
        <v>0</v>
      </c>
      <c r="S726" s="253">
        <f t="shared" si="137"/>
        <v>0</v>
      </c>
      <c r="T726" s="253">
        <f t="shared" si="138"/>
        <v>0</v>
      </c>
      <c r="U726" s="253">
        <f t="shared" si="139"/>
        <v>0</v>
      </c>
      <c r="V726" s="253">
        <f t="shared" si="140"/>
        <v>0</v>
      </c>
      <c r="W726" s="253">
        <f t="shared" si="141"/>
        <v>0</v>
      </c>
    </row>
    <row r="727" spans="2:23" x14ac:dyDescent="0.35">
      <c r="B727" s="58" t="str">
        <f t="shared" si="142"/>
        <v>!!!</v>
      </c>
      <c r="C727" s="226"/>
      <c r="D727" s="246"/>
      <c r="E727" s="248"/>
      <c r="F727" s="261"/>
      <c r="G727" s="172"/>
      <c r="H727" s="246"/>
      <c r="I727" s="28"/>
      <c r="J727" s="17"/>
      <c r="K727" s="253" t="str">
        <f t="shared" si="143"/>
        <v>Leer</v>
      </c>
      <c r="L727" s="253" t="str">
        <f t="shared" si="133"/>
        <v>Leer</v>
      </c>
      <c r="M727" s="253" t="str">
        <f t="shared" si="144"/>
        <v>Leer</v>
      </c>
      <c r="N727" s="253" t="str">
        <f>VLOOKUP(C727,{"29 - Psychiatrie (Erwachsene)","BGI";"30 - Kinder- und Jugendpsychiatrie","BGII";"31 - Psychosomatik","BGI";0,"Leer"},2,0)</f>
        <v>Leer</v>
      </c>
      <c r="O727" s="253" t="str">
        <f>VLOOKUP(C727,{"29 - Psychiatrie (Erwachsene)","BGIb";"30 - Kinder- und Jugendpsychiatrie","BGIIb";"31 - Psychosomatik","BGIb";0,"Leer"},2,0)</f>
        <v>Leer</v>
      </c>
      <c r="P727" s="253" t="str">
        <f t="shared" si="134"/>
        <v>Leer</v>
      </c>
      <c r="Q727" s="253">
        <f t="shared" si="135"/>
        <v>0</v>
      </c>
      <c r="R727" s="253">
        <f t="shared" si="136"/>
        <v>0</v>
      </c>
      <c r="S727" s="253">
        <f t="shared" si="137"/>
        <v>0</v>
      </c>
      <c r="T727" s="253">
        <f t="shared" si="138"/>
        <v>0</v>
      </c>
      <c r="U727" s="253">
        <f t="shared" si="139"/>
        <v>0</v>
      </c>
      <c r="V727" s="253">
        <f t="shared" si="140"/>
        <v>0</v>
      </c>
      <c r="W727" s="253">
        <f t="shared" si="141"/>
        <v>0</v>
      </c>
    </row>
    <row r="728" spans="2:23" x14ac:dyDescent="0.35">
      <c r="B728" s="58" t="str">
        <f t="shared" si="142"/>
        <v>!!!</v>
      </c>
      <c r="C728" s="226"/>
      <c r="D728" s="246"/>
      <c r="E728" s="248"/>
      <c r="F728" s="261"/>
      <c r="G728" s="172"/>
      <c r="H728" s="246"/>
      <c r="I728" s="28"/>
      <c r="J728" s="17"/>
      <c r="K728" s="253" t="str">
        <f t="shared" si="143"/>
        <v>Leer</v>
      </c>
      <c r="L728" s="253" t="str">
        <f t="shared" si="133"/>
        <v>Leer</v>
      </c>
      <c r="M728" s="253" t="str">
        <f t="shared" si="144"/>
        <v>Leer</v>
      </c>
      <c r="N728" s="253" t="str">
        <f>VLOOKUP(C728,{"29 - Psychiatrie (Erwachsene)","BGI";"30 - Kinder- und Jugendpsychiatrie","BGII";"31 - Psychosomatik","BGI";0,"Leer"},2,0)</f>
        <v>Leer</v>
      </c>
      <c r="O728" s="253" t="str">
        <f>VLOOKUP(C728,{"29 - Psychiatrie (Erwachsene)","BGIb";"30 - Kinder- und Jugendpsychiatrie","BGIIb";"31 - Psychosomatik","BGIb";0,"Leer"},2,0)</f>
        <v>Leer</v>
      </c>
      <c r="P728" s="253" t="str">
        <f t="shared" si="134"/>
        <v>Leer</v>
      </c>
      <c r="Q728" s="253">
        <f t="shared" si="135"/>
        <v>0</v>
      </c>
      <c r="R728" s="253">
        <f t="shared" si="136"/>
        <v>0</v>
      </c>
      <c r="S728" s="253">
        <f t="shared" si="137"/>
        <v>0</v>
      </c>
      <c r="T728" s="253">
        <f t="shared" si="138"/>
        <v>0</v>
      </c>
      <c r="U728" s="253">
        <f t="shared" si="139"/>
        <v>0</v>
      </c>
      <c r="V728" s="253">
        <f t="shared" si="140"/>
        <v>0</v>
      </c>
      <c r="W728" s="253">
        <f t="shared" si="141"/>
        <v>0</v>
      </c>
    </row>
    <row r="729" spans="2:23" x14ac:dyDescent="0.35">
      <c r="B729" s="58" t="str">
        <f t="shared" si="142"/>
        <v>!!!</v>
      </c>
      <c r="C729" s="226"/>
      <c r="D729" s="246"/>
      <c r="E729" s="248"/>
      <c r="F729" s="261"/>
      <c r="G729" s="172"/>
      <c r="H729" s="246"/>
      <c r="I729" s="28"/>
      <c r="J729" s="17"/>
      <c r="K729" s="253" t="str">
        <f t="shared" si="143"/>
        <v>Leer</v>
      </c>
      <c r="L729" s="253" t="str">
        <f t="shared" si="133"/>
        <v>Leer</v>
      </c>
      <c r="M729" s="253" t="str">
        <f t="shared" si="144"/>
        <v>Leer</v>
      </c>
      <c r="N729" s="253" t="str">
        <f>VLOOKUP(C729,{"29 - Psychiatrie (Erwachsene)","BGI";"30 - Kinder- und Jugendpsychiatrie","BGII";"31 - Psychosomatik","BGI";0,"Leer"},2,0)</f>
        <v>Leer</v>
      </c>
      <c r="O729" s="253" t="str">
        <f>VLOOKUP(C729,{"29 - Psychiatrie (Erwachsene)","BGIb";"30 - Kinder- und Jugendpsychiatrie","BGIIb";"31 - Psychosomatik","BGIb";0,"Leer"},2,0)</f>
        <v>Leer</v>
      </c>
      <c r="P729" s="253" t="str">
        <f t="shared" si="134"/>
        <v>Leer</v>
      </c>
      <c r="Q729" s="253">
        <f t="shared" si="135"/>
        <v>0</v>
      </c>
      <c r="R729" s="253">
        <f t="shared" si="136"/>
        <v>0</v>
      </c>
      <c r="S729" s="253">
        <f t="shared" si="137"/>
        <v>0</v>
      </c>
      <c r="T729" s="253">
        <f t="shared" si="138"/>
        <v>0</v>
      </c>
      <c r="U729" s="253">
        <f t="shared" si="139"/>
        <v>0</v>
      </c>
      <c r="V729" s="253">
        <f t="shared" si="140"/>
        <v>0</v>
      </c>
      <c r="W729" s="253">
        <f t="shared" si="141"/>
        <v>0</v>
      </c>
    </row>
    <row r="730" spans="2:23" x14ac:dyDescent="0.35">
      <c r="B730" s="58" t="str">
        <f t="shared" si="142"/>
        <v>!!!</v>
      </c>
      <c r="C730" s="226"/>
      <c r="D730" s="246"/>
      <c r="E730" s="248"/>
      <c r="F730" s="261"/>
      <c r="G730" s="172"/>
      <c r="H730" s="246"/>
      <c r="I730" s="28"/>
      <c r="J730" s="17"/>
      <c r="K730" s="253" t="str">
        <f t="shared" si="143"/>
        <v>Leer</v>
      </c>
      <c r="L730" s="253" t="str">
        <f t="shared" si="133"/>
        <v>Leer</v>
      </c>
      <c r="M730" s="253" t="str">
        <f t="shared" si="144"/>
        <v>Leer</v>
      </c>
      <c r="N730" s="253" t="str">
        <f>VLOOKUP(C730,{"29 - Psychiatrie (Erwachsene)","BGI";"30 - Kinder- und Jugendpsychiatrie","BGII";"31 - Psychosomatik","BGI";0,"Leer"},2,0)</f>
        <v>Leer</v>
      </c>
      <c r="O730" s="253" t="str">
        <f>VLOOKUP(C730,{"29 - Psychiatrie (Erwachsene)","BGIb";"30 - Kinder- und Jugendpsychiatrie","BGIIb";"31 - Psychosomatik","BGIb";0,"Leer"},2,0)</f>
        <v>Leer</v>
      </c>
      <c r="P730" s="253" t="str">
        <f t="shared" si="134"/>
        <v>Leer</v>
      </c>
      <c r="Q730" s="253">
        <f t="shared" si="135"/>
        <v>0</v>
      </c>
      <c r="R730" s="253">
        <f t="shared" si="136"/>
        <v>0</v>
      </c>
      <c r="S730" s="253">
        <f t="shared" si="137"/>
        <v>0</v>
      </c>
      <c r="T730" s="253">
        <f t="shared" si="138"/>
        <v>0</v>
      </c>
      <c r="U730" s="253">
        <f t="shared" si="139"/>
        <v>0</v>
      </c>
      <c r="V730" s="253">
        <f t="shared" si="140"/>
        <v>0</v>
      </c>
      <c r="W730" s="253">
        <f t="shared" si="141"/>
        <v>0</v>
      </c>
    </row>
    <row r="731" spans="2:23" x14ac:dyDescent="0.35">
      <c r="B731" s="58" t="str">
        <f t="shared" si="142"/>
        <v>!!!</v>
      </c>
      <c r="C731" s="226"/>
      <c r="D731" s="246"/>
      <c r="E731" s="248"/>
      <c r="F731" s="261"/>
      <c r="G731" s="172"/>
      <c r="H731" s="246"/>
      <c r="I731" s="28"/>
      <c r="J731" s="17"/>
      <c r="K731" s="253" t="str">
        <f t="shared" si="143"/>
        <v>Leer</v>
      </c>
      <c r="L731" s="253" t="str">
        <f t="shared" si="133"/>
        <v>Leer</v>
      </c>
      <c r="M731" s="253" t="str">
        <f t="shared" si="144"/>
        <v>Leer</v>
      </c>
      <c r="N731" s="253" t="str">
        <f>VLOOKUP(C731,{"29 - Psychiatrie (Erwachsene)","BGI";"30 - Kinder- und Jugendpsychiatrie","BGII";"31 - Psychosomatik","BGI";0,"Leer"},2,0)</f>
        <v>Leer</v>
      </c>
      <c r="O731" s="253" t="str">
        <f>VLOOKUP(C731,{"29 - Psychiatrie (Erwachsene)","BGIb";"30 - Kinder- und Jugendpsychiatrie","BGIIb";"31 - Psychosomatik","BGIb";0,"Leer"},2,0)</f>
        <v>Leer</v>
      </c>
      <c r="P731" s="253" t="str">
        <f t="shared" si="134"/>
        <v>Leer</v>
      </c>
      <c r="Q731" s="253">
        <f t="shared" si="135"/>
        <v>0</v>
      </c>
      <c r="R731" s="253">
        <f t="shared" si="136"/>
        <v>0</v>
      </c>
      <c r="S731" s="253">
        <f t="shared" si="137"/>
        <v>0</v>
      </c>
      <c r="T731" s="253">
        <f t="shared" si="138"/>
        <v>0</v>
      </c>
      <c r="U731" s="253">
        <f t="shared" si="139"/>
        <v>0</v>
      </c>
      <c r="V731" s="253">
        <f t="shared" si="140"/>
        <v>0</v>
      </c>
      <c r="W731" s="253">
        <f t="shared" si="141"/>
        <v>0</v>
      </c>
    </row>
    <row r="732" spans="2:23" x14ac:dyDescent="0.35">
      <c r="B732" s="58" t="str">
        <f t="shared" si="142"/>
        <v>!!!</v>
      </c>
      <c r="C732" s="226"/>
      <c r="D732" s="246"/>
      <c r="E732" s="248"/>
      <c r="F732" s="261"/>
      <c r="G732" s="172"/>
      <c r="H732" s="246"/>
      <c r="I732" s="28"/>
      <c r="J732" s="17"/>
      <c r="K732" s="253" t="str">
        <f t="shared" si="143"/>
        <v>Leer</v>
      </c>
      <c r="L732" s="253" t="str">
        <f t="shared" si="133"/>
        <v>Leer</v>
      </c>
      <c r="M732" s="253" t="str">
        <f t="shared" si="144"/>
        <v>Leer</v>
      </c>
      <c r="N732" s="253" t="str">
        <f>VLOOKUP(C732,{"29 - Psychiatrie (Erwachsene)","BGI";"30 - Kinder- und Jugendpsychiatrie","BGII";"31 - Psychosomatik","BGI";0,"Leer"},2,0)</f>
        <v>Leer</v>
      </c>
      <c r="O732" s="253" t="str">
        <f>VLOOKUP(C732,{"29 - Psychiatrie (Erwachsene)","BGIb";"30 - Kinder- und Jugendpsychiatrie","BGIIb";"31 - Psychosomatik","BGIb";0,"Leer"},2,0)</f>
        <v>Leer</v>
      </c>
      <c r="P732" s="253" t="str">
        <f t="shared" si="134"/>
        <v>Leer</v>
      </c>
      <c r="Q732" s="253">
        <f t="shared" si="135"/>
        <v>0</v>
      </c>
      <c r="R732" s="253">
        <f t="shared" si="136"/>
        <v>0</v>
      </c>
      <c r="S732" s="253">
        <f t="shared" si="137"/>
        <v>0</v>
      </c>
      <c r="T732" s="253">
        <f t="shared" si="138"/>
        <v>0</v>
      </c>
      <c r="U732" s="253">
        <f t="shared" si="139"/>
        <v>0</v>
      </c>
      <c r="V732" s="253">
        <f t="shared" si="140"/>
        <v>0</v>
      </c>
      <c r="W732" s="253">
        <f t="shared" si="141"/>
        <v>0</v>
      </c>
    </row>
    <row r="733" spans="2:23" x14ac:dyDescent="0.35">
      <c r="B733" s="58" t="str">
        <f t="shared" si="142"/>
        <v>!!!</v>
      </c>
      <c r="C733" s="226"/>
      <c r="D733" s="246"/>
      <c r="E733" s="248"/>
      <c r="F733" s="261"/>
      <c r="G733" s="172"/>
      <c r="H733" s="246"/>
      <c r="I733" s="28"/>
      <c r="J733" s="17"/>
      <c r="K733" s="253" t="str">
        <f t="shared" si="143"/>
        <v>Leer</v>
      </c>
      <c r="L733" s="253" t="str">
        <f t="shared" si="133"/>
        <v>Leer</v>
      </c>
      <c r="M733" s="253" t="str">
        <f t="shared" si="144"/>
        <v>Leer</v>
      </c>
      <c r="N733" s="253" t="str">
        <f>VLOOKUP(C733,{"29 - Psychiatrie (Erwachsene)","BGI";"30 - Kinder- und Jugendpsychiatrie","BGII";"31 - Psychosomatik","BGI";0,"Leer"},2,0)</f>
        <v>Leer</v>
      </c>
      <c r="O733" s="253" t="str">
        <f>VLOOKUP(C733,{"29 - Psychiatrie (Erwachsene)","BGIb";"30 - Kinder- und Jugendpsychiatrie","BGIIb";"31 - Psychosomatik","BGIb";0,"Leer"},2,0)</f>
        <v>Leer</v>
      </c>
      <c r="P733" s="253" t="str">
        <f t="shared" si="134"/>
        <v>Leer</v>
      </c>
      <c r="Q733" s="253">
        <f t="shared" si="135"/>
        <v>0</v>
      </c>
      <c r="R733" s="253">
        <f t="shared" si="136"/>
        <v>0</v>
      </c>
      <c r="S733" s="253">
        <f t="shared" si="137"/>
        <v>0</v>
      </c>
      <c r="T733" s="253">
        <f t="shared" si="138"/>
        <v>0</v>
      </c>
      <c r="U733" s="253">
        <f t="shared" si="139"/>
        <v>0</v>
      </c>
      <c r="V733" s="253">
        <f t="shared" si="140"/>
        <v>0</v>
      </c>
      <c r="W733" s="253">
        <f t="shared" si="141"/>
        <v>0</v>
      </c>
    </row>
    <row r="734" spans="2:23" x14ac:dyDescent="0.35">
      <c r="B734" s="58" t="str">
        <f t="shared" si="142"/>
        <v>!!!</v>
      </c>
      <c r="C734" s="226"/>
      <c r="D734" s="246"/>
      <c r="E734" s="248"/>
      <c r="F734" s="261"/>
      <c r="G734" s="172"/>
      <c r="H734" s="246"/>
      <c r="I734" s="28"/>
      <c r="J734" s="17"/>
      <c r="K734" s="253" t="str">
        <f t="shared" si="143"/>
        <v>Leer</v>
      </c>
      <c r="L734" s="253" t="str">
        <f t="shared" si="133"/>
        <v>Leer</v>
      </c>
      <c r="M734" s="253" t="str">
        <f t="shared" si="144"/>
        <v>Leer</v>
      </c>
      <c r="N734" s="253" t="str">
        <f>VLOOKUP(C734,{"29 - Psychiatrie (Erwachsene)","BGI";"30 - Kinder- und Jugendpsychiatrie","BGII";"31 - Psychosomatik","BGI";0,"Leer"},2,0)</f>
        <v>Leer</v>
      </c>
      <c r="O734" s="253" t="str">
        <f>VLOOKUP(C734,{"29 - Psychiatrie (Erwachsene)","BGIb";"30 - Kinder- und Jugendpsychiatrie","BGIIb";"31 - Psychosomatik","BGIb";0,"Leer"},2,0)</f>
        <v>Leer</v>
      </c>
      <c r="P734" s="253" t="str">
        <f t="shared" si="134"/>
        <v>Leer</v>
      </c>
      <c r="Q734" s="253">
        <f t="shared" si="135"/>
        <v>0</v>
      </c>
      <c r="R734" s="253">
        <f t="shared" si="136"/>
        <v>0</v>
      </c>
      <c r="S734" s="253">
        <f t="shared" si="137"/>
        <v>0</v>
      </c>
      <c r="T734" s="253">
        <f t="shared" si="138"/>
        <v>0</v>
      </c>
      <c r="U734" s="253">
        <f t="shared" si="139"/>
        <v>0</v>
      </c>
      <c r="V734" s="253">
        <f t="shared" si="140"/>
        <v>0</v>
      </c>
      <c r="W734" s="253">
        <f t="shared" si="141"/>
        <v>0</v>
      </c>
    </row>
    <row r="735" spans="2:23" x14ac:dyDescent="0.35">
      <c r="B735" s="58" t="str">
        <f t="shared" si="142"/>
        <v>!!!</v>
      </c>
      <c r="C735" s="226"/>
      <c r="D735" s="246"/>
      <c r="E735" s="248"/>
      <c r="F735" s="261"/>
      <c r="G735" s="172"/>
      <c r="H735" s="246"/>
      <c r="I735" s="28"/>
      <c r="J735" s="17"/>
      <c r="K735" s="253" t="str">
        <f t="shared" si="143"/>
        <v>Leer</v>
      </c>
      <c r="L735" s="253" t="str">
        <f t="shared" si="133"/>
        <v>Leer</v>
      </c>
      <c r="M735" s="253" t="str">
        <f t="shared" si="144"/>
        <v>Leer</v>
      </c>
      <c r="N735" s="253" t="str">
        <f>VLOOKUP(C735,{"29 - Psychiatrie (Erwachsene)","BGI";"30 - Kinder- und Jugendpsychiatrie","BGII";"31 - Psychosomatik","BGI";0,"Leer"},2,0)</f>
        <v>Leer</v>
      </c>
      <c r="O735" s="253" t="str">
        <f>VLOOKUP(C735,{"29 - Psychiatrie (Erwachsene)","BGIb";"30 - Kinder- und Jugendpsychiatrie","BGIIb";"31 - Psychosomatik","BGIb";0,"Leer"},2,0)</f>
        <v>Leer</v>
      </c>
      <c r="P735" s="253" t="str">
        <f t="shared" si="134"/>
        <v>Leer</v>
      </c>
      <c r="Q735" s="253">
        <f t="shared" si="135"/>
        <v>0</v>
      </c>
      <c r="R735" s="253">
        <f t="shared" si="136"/>
        <v>0</v>
      </c>
      <c r="S735" s="253">
        <f t="shared" si="137"/>
        <v>0</v>
      </c>
      <c r="T735" s="253">
        <f t="shared" si="138"/>
        <v>0</v>
      </c>
      <c r="U735" s="253">
        <f t="shared" si="139"/>
        <v>0</v>
      </c>
      <c r="V735" s="253">
        <f t="shared" si="140"/>
        <v>0</v>
      </c>
      <c r="W735" s="253">
        <f t="shared" si="141"/>
        <v>0</v>
      </c>
    </row>
    <row r="736" spans="2:23" x14ac:dyDescent="0.35">
      <c r="B736" s="58" t="str">
        <f t="shared" si="142"/>
        <v>!!!</v>
      </c>
      <c r="C736" s="226"/>
      <c r="D736" s="246"/>
      <c r="E736" s="248"/>
      <c r="F736" s="261"/>
      <c r="G736" s="172"/>
      <c r="H736" s="246"/>
      <c r="I736" s="28"/>
      <c r="J736" s="17"/>
      <c r="K736" s="253" t="str">
        <f t="shared" si="143"/>
        <v>Leer</v>
      </c>
      <c r="L736" s="253" t="str">
        <f t="shared" si="133"/>
        <v>Leer</v>
      </c>
      <c r="M736" s="253" t="str">
        <f t="shared" si="144"/>
        <v>Leer</v>
      </c>
      <c r="N736" s="253" t="str">
        <f>VLOOKUP(C736,{"29 - Psychiatrie (Erwachsene)","BGI";"30 - Kinder- und Jugendpsychiatrie","BGII";"31 - Psychosomatik","BGI";0,"Leer"},2,0)</f>
        <v>Leer</v>
      </c>
      <c r="O736" s="253" t="str">
        <f>VLOOKUP(C736,{"29 - Psychiatrie (Erwachsene)","BGIb";"30 - Kinder- und Jugendpsychiatrie","BGIIb";"31 - Psychosomatik","BGIb";0,"Leer"},2,0)</f>
        <v>Leer</v>
      </c>
      <c r="P736" s="253" t="str">
        <f t="shared" si="134"/>
        <v>Leer</v>
      </c>
      <c r="Q736" s="253">
        <f t="shared" si="135"/>
        <v>0</v>
      </c>
      <c r="R736" s="253">
        <f t="shared" si="136"/>
        <v>0</v>
      </c>
      <c r="S736" s="253">
        <f t="shared" si="137"/>
        <v>0</v>
      </c>
      <c r="T736" s="253">
        <f t="shared" si="138"/>
        <v>0</v>
      </c>
      <c r="U736" s="253">
        <f t="shared" si="139"/>
        <v>0</v>
      </c>
      <c r="V736" s="253">
        <f t="shared" si="140"/>
        <v>0</v>
      </c>
      <c r="W736" s="253">
        <f t="shared" si="141"/>
        <v>0</v>
      </c>
    </row>
    <row r="737" spans="2:23" x14ac:dyDescent="0.35">
      <c r="B737" s="58" t="str">
        <f t="shared" si="142"/>
        <v>!!!</v>
      </c>
      <c r="C737" s="226"/>
      <c r="D737" s="246"/>
      <c r="E737" s="248"/>
      <c r="F737" s="261"/>
      <c r="G737" s="172"/>
      <c r="H737" s="246"/>
      <c r="I737" s="28"/>
      <c r="J737" s="17"/>
      <c r="K737" s="253" t="str">
        <f t="shared" si="143"/>
        <v>Leer</v>
      </c>
      <c r="L737" s="253" t="str">
        <f t="shared" si="133"/>
        <v>Leer</v>
      </c>
      <c r="M737" s="253" t="str">
        <f t="shared" si="144"/>
        <v>Leer</v>
      </c>
      <c r="N737" s="253" t="str">
        <f>VLOOKUP(C737,{"29 - Psychiatrie (Erwachsene)","BGI";"30 - Kinder- und Jugendpsychiatrie","BGII";"31 - Psychosomatik","BGI";0,"Leer"},2,0)</f>
        <v>Leer</v>
      </c>
      <c r="O737" s="253" t="str">
        <f>VLOOKUP(C737,{"29 - Psychiatrie (Erwachsene)","BGIb";"30 - Kinder- und Jugendpsychiatrie","BGIIb";"31 - Psychosomatik","BGIb";0,"Leer"},2,0)</f>
        <v>Leer</v>
      </c>
      <c r="P737" s="253" t="str">
        <f t="shared" si="134"/>
        <v>Leer</v>
      </c>
      <c r="Q737" s="253">
        <f t="shared" si="135"/>
        <v>0</v>
      </c>
      <c r="R737" s="253">
        <f t="shared" si="136"/>
        <v>0</v>
      </c>
      <c r="S737" s="253">
        <f t="shared" si="137"/>
        <v>0</v>
      </c>
      <c r="T737" s="253">
        <f t="shared" si="138"/>
        <v>0</v>
      </c>
      <c r="U737" s="253">
        <f t="shared" si="139"/>
        <v>0</v>
      </c>
      <c r="V737" s="253">
        <f t="shared" si="140"/>
        <v>0</v>
      </c>
      <c r="W737" s="253">
        <f t="shared" si="141"/>
        <v>0</v>
      </c>
    </row>
    <row r="738" spans="2:23" x14ac:dyDescent="0.35">
      <c r="B738" s="58" t="str">
        <f t="shared" si="142"/>
        <v>!!!</v>
      </c>
      <c r="C738" s="226"/>
      <c r="D738" s="246"/>
      <c r="E738" s="248"/>
      <c r="F738" s="261"/>
      <c r="G738" s="172"/>
      <c r="H738" s="246"/>
      <c r="I738" s="28"/>
      <c r="J738" s="17"/>
      <c r="K738" s="253" t="str">
        <f t="shared" si="143"/>
        <v>Leer</v>
      </c>
      <c r="L738" s="253" t="str">
        <f t="shared" si="133"/>
        <v>Leer</v>
      </c>
      <c r="M738" s="253" t="str">
        <f t="shared" si="144"/>
        <v>Leer</v>
      </c>
      <c r="N738" s="253" t="str">
        <f>VLOOKUP(C738,{"29 - Psychiatrie (Erwachsene)","BGI";"30 - Kinder- und Jugendpsychiatrie","BGII";"31 - Psychosomatik","BGI";0,"Leer"},2,0)</f>
        <v>Leer</v>
      </c>
      <c r="O738" s="253" t="str">
        <f>VLOOKUP(C738,{"29 - Psychiatrie (Erwachsene)","BGIb";"30 - Kinder- und Jugendpsychiatrie","BGIIb";"31 - Psychosomatik","BGIb";0,"Leer"},2,0)</f>
        <v>Leer</v>
      </c>
      <c r="P738" s="253" t="str">
        <f t="shared" si="134"/>
        <v>Leer</v>
      </c>
      <c r="Q738" s="253">
        <f t="shared" si="135"/>
        <v>0</v>
      </c>
      <c r="R738" s="253">
        <f t="shared" si="136"/>
        <v>0</v>
      </c>
      <c r="S738" s="253">
        <f t="shared" si="137"/>
        <v>0</v>
      </c>
      <c r="T738" s="253">
        <f t="shared" si="138"/>
        <v>0</v>
      </c>
      <c r="U738" s="253">
        <f t="shared" si="139"/>
        <v>0</v>
      </c>
      <c r="V738" s="253">
        <f t="shared" si="140"/>
        <v>0</v>
      </c>
      <c r="W738" s="253">
        <f t="shared" si="141"/>
        <v>0</v>
      </c>
    </row>
    <row r="739" spans="2:23" x14ac:dyDescent="0.35">
      <c r="B739" s="58" t="str">
        <f t="shared" si="142"/>
        <v>!!!</v>
      </c>
      <c r="C739" s="226"/>
      <c r="D739" s="246"/>
      <c r="E739" s="248"/>
      <c r="F739" s="261"/>
      <c r="G739" s="172"/>
      <c r="H739" s="246"/>
      <c r="I739" s="28"/>
      <c r="J739" s="17"/>
      <c r="K739" s="253" t="str">
        <f t="shared" si="143"/>
        <v>Leer</v>
      </c>
      <c r="L739" s="253" t="str">
        <f t="shared" si="133"/>
        <v>Leer</v>
      </c>
      <c r="M739" s="253" t="str">
        <f t="shared" si="144"/>
        <v>Leer</v>
      </c>
      <c r="N739" s="253" t="str">
        <f>VLOOKUP(C739,{"29 - Psychiatrie (Erwachsene)","BGI";"30 - Kinder- und Jugendpsychiatrie","BGII";"31 - Psychosomatik","BGI";0,"Leer"},2,0)</f>
        <v>Leer</v>
      </c>
      <c r="O739" s="253" t="str">
        <f>VLOOKUP(C739,{"29 - Psychiatrie (Erwachsene)","BGIb";"30 - Kinder- und Jugendpsychiatrie","BGIIb";"31 - Psychosomatik","BGIb";0,"Leer"},2,0)</f>
        <v>Leer</v>
      </c>
      <c r="P739" s="253" t="str">
        <f t="shared" si="134"/>
        <v>Leer</v>
      </c>
      <c r="Q739" s="253">
        <f t="shared" si="135"/>
        <v>0</v>
      </c>
      <c r="R739" s="253">
        <f t="shared" si="136"/>
        <v>0</v>
      </c>
      <c r="S739" s="253">
        <f t="shared" si="137"/>
        <v>0</v>
      </c>
      <c r="T739" s="253">
        <f t="shared" si="138"/>
        <v>0</v>
      </c>
      <c r="U739" s="253">
        <f t="shared" si="139"/>
        <v>0</v>
      </c>
      <c r="V739" s="253">
        <f t="shared" si="140"/>
        <v>0</v>
      </c>
      <c r="W739" s="253">
        <f t="shared" si="141"/>
        <v>0</v>
      </c>
    </row>
    <row r="740" spans="2:23" x14ac:dyDescent="0.35">
      <c r="B740" s="58" t="str">
        <f t="shared" si="142"/>
        <v>!!!</v>
      </c>
      <c r="C740" s="226"/>
      <c r="D740" s="246"/>
      <c r="E740" s="248"/>
      <c r="F740" s="261"/>
      <c r="G740" s="172"/>
      <c r="H740" s="246"/>
      <c r="I740" s="28"/>
      <c r="J740" s="17"/>
      <c r="K740" s="253" t="str">
        <f t="shared" si="143"/>
        <v>Leer</v>
      </c>
      <c r="L740" s="253" t="str">
        <f t="shared" si="133"/>
        <v>Leer</v>
      </c>
      <c r="M740" s="253" t="str">
        <f t="shared" si="144"/>
        <v>Leer</v>
      </c>
      <c r="N740" s="253" t="str">
        <f>VLOOKUP(C740,{"29 - Psychiatrie (Erwachsene)","BGI";"30 - Kinder- und Jugendpsychiatrie","BGII";"31 - Psychosomatik","BGI";0,"Leer"},2,0)</f>
        <v>Leer</v>
      </c>
      <c r="O740" s="253" t="str">
        <f>VLOOKUP(C740,{"29 - Psychiatrie (Erwachsene)","BGIb";"30 - Kinder- und Jugendpsychiatrie","BGIIb";"31 - Psychosomatik","BGIb";0,"Leer"},2,0)</f>
        <v>Leer</v>
      </c>
      <c r="P740" s="253" t="str">
        <f t="shared" si="134"/>
        <v>Leer</v>
      </c>
      <c r="Q740" s="253">
        <f t="shared" si="135"/>
        <v>0</v>
      </c>
      <c r="R740" s="253">
        <f t="shared" si="136"/>
        <v>0</v>
      </c>
      <c r="S740" s="253">
        <f t="shared" si="137"/>
        <v>0</v>
      </c>
      <c r="T740" s="253">
        <f t="shared" si="138"/>
        <v>0</v>
      </c>
      <c r="U740" s="253">
        <f t="shared" si="139"/>
        <v>0</v>
      </c>
      <c r="V740" s="253">
        <f t="shared" si="140"/>
        <v>0</v>
      </c>
      <c r="W740" s="253">
        <f t="shared" si="141"/>
        <v>0</v>
      </c>
    </row>
    <row r="741" spans="2:23" x14ac:dyDescent="0.35">
      <c r="B741" s="58" t="str">
        <f t="shared" si="142"/>
        <v>!!!</v>
      </c>
      <c r="C741" s="226"/>
      <c r="D741" s="246"/>
      <c r="E741" s="248"/>
      <c r="F741" s="261"/>
      <c r="G741" s="172"/>
      <c r="H741" s="246"/>
      <c r="I741" s="28"/>
      <c r="J741" s="17"/>
      <c r="K741" s="253" t="str">
        <f t="shared" si="143"/>
        <v>Leer</v>
      </c>
      <c r="L741" s="253" t="str">
        <f t="shared" si="133"/>
        <v>Leer</v>
      </c>
      <c r="M741" s="253" t="str">
        <f t="shared" si="144"/>
        <v>Leer</v>
      </c>
      <c r="N741" s="253" t="str">
        <f>VLOOKUP(C741,{"29 - Psychiatrie (Erwachsene)","BGI";"30 - Kinder- und Jugendpsychiatrie","BGII";"31 - Psychosomatik","BGI";0,"Leer"},2,0)</f>
        <v>Leer</v>
      </c>
      <c r="O741" s="253" t="str">
        <f>VLOOKUP(C741,{"29 - Psychiatrie (Erwachsene)","BGIb";"30 - Kinder- und Jugendpsychiatrie","BGIIb";"31 - Psychosomatik","BGIb";0,"Leer"},2,0)</f>
        <v>Leer</v>
      </c>
      <c r="P741" s="253" t="str">
        <f t="shared" si="134"/>
        <v>Leer</v>
      </c>
      <c r="Q741" s="253">
        <f t="shared" si="135"/>
        <v>0</v>
      </c>
      <c r="R741" s="253">
        <f t="shared" si="136"/>
        <v>0</v>
      </c>
      <c r="S741" s="253">
        <f t="shared" si="137"/>
        <v>0</v>
      </c>
      <c r="T741" s="253">
        <f t="shared" si="138"/>
        <v>0</v>
      </c>
      <c r="U741" s="253">
        <f t="shared" si="139"/>
        <v>0</v>
      </c>
      <c r="V741" s="253">
        <f t="shared" si="140"/>
        <v>0</v>
      </c>
      <c r="W741" s="253">
        <f t="shared" si="141"/>
        <v>0</v>
      </c>
    </row>
    <row r="742" spans="2:23" x14ac:dyDescent="0.35">
      <c r="B742" s="58" t="str">
        <f t="shared" si="142"/>
        <v>!!!</v>
      </c>
      <c r="C742" s="226"/>
      <c r="D742" s="246"/>
      <c r="E742" s="248"/>
      <c r="F742" s="261"/>
      <c r="G742" s="172"/>
      <c r="H742" s="246"/>
      <c r="I742" s="28"/>
      <c r="J742" s="17"/>
      <c r="K742" s="253" t="str">
        <f t="shared" si="143"/>
        <v>Leer</v>
      </c>
      <c r="L742" s="253" t="str">
        <f t="shared" si="133"/>
        <v>Leer</v>
      </c>
      <c r="M742" s="253" t="str">
        <f t="shared" si="144"/>
        <v>Leer</v>
      </c>
      <c r="N742" s="253" t="str">
        <f>VLOOKUP(C742,{"29 - Psychiatrie (Erwachsene)","BGI";"30 - Kinder- und Jugendpsychiatrie","BGII";"31 - Psychosomatik","BGI";0,"Leer"},2,0)</f>
        <v>Leer</v>
      </c>
      <c r="O742" s="253" t="str">
        <f>VLOOKUP(C742,{"29 - Psychiatrie (Erwachsene)","BGIb";"30 - Kinder- und Jugendpsychiatrie","BGIIb";"31 - Psychosomatik","BGIb";0,"Leer"},2,0)</f>
        <v>Leer</v>
      </c>
      <c r="P742" s="253" t="str">
        <f t="shared" si="134"/>
        <v>Leer</v>
      </c>
      <c r="Q742" s="253">
        <f t="shared" si="135"/>
        <v>0</v>
      </c>
      <c r="R742" s="253">
        <f t="shared" si="136"/>
        <v>0</v>
      </c>
      <c r="S742" s="253">
        <f t="shared" si="137"/>
        <v>0</v>
      </c>
      <c r="T742" s="253">
        <f t="shared" si="138"/>
        <v>0</v>
      </c>
      <c r="U742" s="253">
        <f t="shared" si="139"/>
        <v>0</v>
      </c>
      <c r="V742" s="253">
        <f t="shared" si="140"/>
        <v>0</v>
      </c>
      <c r="W742" s="253">
        <f t="shared" si="141"/>
        <v>0</v>
      </c>
    </row>
    <row r="743" spans="2:23" x14ac:dyDescent="0.35">
      <c r="B743" s="58" t="str">
        <f t="shared" si="142"/>
        <v>!!!</v>
      </c>
      <c r="C743" s="226"/>
      <c r="D743" s="246"/>
      <c r="E743" s="248"/>
      <c r="F743" s="261"/>
      <c r="G743" s="172"/>
      <c r="H743" s="246"/>
      <c r="I743" s="28"/>
      <c r="J743" s="17"/>
      <c r="K743" s="253" t="str">
        <f t="shared" si="143"/>
        <v>Leer</v>
      </c>
      <c r="L743" s="253" t="str">
        <f t="shared" si="133"/>
        <v>Leer</v>
      </c>
      <c r="M743" s="253" t="str">
        <f t="shared" si="144"/>
        <v>Leer</v>
      </c>
      <c r="N743" s="253" t="str">
        <f>VLOOKUP(C743,{"29 - Psychiatrie (Erwachsene)","BGI";"30 - Kinder- und Jugendpsychiatrie","BGII";"31 - Psychosomatik","BGI";0,"Leer"},2,0)</f>
        <v>Leer</v>
      </c>
      <c r="O743" s="253" t="str">
        <f>VLOOKUP(C743,{"29 - Psychiatrie (Erwachsene)","BGIb";"30 - Kinder- und Jugendpsychiatrie","BGIIb";"31 - Psychosomatik","BGIb";0,"Leer"},2,0)</f>
        <v>Leer</v>
      </c>
      <c r="P743" s="253" t="str">
        <f t="shared" si="134"/>
        <v>Leer</v>
      </c>
      <c r="Q743" s="253">
        <f t="shared" si="135"/>
        <v>0</v>
      </c>
      <c r="R743" s="253">
        <f t="shared" si="136"/>
        <v>0</v>
      </c>
      <c r="S743" s="253">
        <f t="shared" si="137"/>
        <v>0</v>
      </c>
      <c r="T743" s="253">
        <f t="shared" si="138"/>
        <v>0</v>
      </c>
      <c r="U743" s="253">
        <f t="shared" si="139"/>
        <v>0</v>
      </c>
      <c r="V743" s="253">
        <f t="shared" si="140"/>
        <v>0</v>
      </c>
      <c r="W743" s="253">
        <f t="shared" si="141"/>
        <v>0</v>
      </c>
    </row>
    <row r="744" spans="2:23" x14ac:dyDescent="0.35">
      <c r="B744" s="58" t="str">
        <f t="shared" si="142"/>
        <v>!!!</v>
      </c>
      <c r="C744" s="226"/>
      <c r="D744" s="246"/>
      <c r="E744" s="248"/>
      <c r="F744" s="261"/>
      <c r="G744" s="172"/>
      <c r="H744" s="246"/>
      <c r="I744" s="28"/>
      <c r="J744" s="17"/>
      <c r="K744" s="253" t="str">
        <f t="shared" si="143"/>
        <v>Leer</v>
      </c>
      <c r="L744" s="253" t="str">
        <f t="shared" si="133"/>
        <v>Leer</v>
      </c>
      <c r="M744" s="253" t="str">
        <f t="shared" si="144"/>
        <v>Leer</v>
      </c>
      <c r="N744" s="253" t="str">
        <f>VLOOKUP(C744,{"29 - Psychiatrie (Erwachsene)","BGI";"30 - Kinder- und Jugendpsychiatrie","BGII";"31 - Psychosomatik","BGI";0,"Leer"},2,0)</f>
        <v>Leer</v>
      </c>
      <c r="O744" s="253" t="str">
        <f>VLOOKUP(C744,{"29 - Psychiatrie (Erwachsene)","BGIb";"30 - Kinder- und Jugendpsychiatrie","BGIIb";"31 - Psychosomatik","BGIb";0,"Leer"},2,0)</f>
        <v>Leer</v>
      </c>
      <c r="P744" s="253" t="str">
        <f t="shared" si="134"/>
        <v>Leer</v>
      </c>
      <c r="Q744" s="253">
        <f t="shared" si="135"/>
        <v>0</v>
      </c>
      <c r="R744" s="253">
        <f t="shared" si="136"/>
        <v>0</v>
      </c>
      <c r="S744" s="253">
        <f t="shared" si="137"/>
        <v>0</v>
      </c>
      <c r="T744" s="253">
        <f t="shared" si="138"/>
        <v>0</v>
      </c>
      <c r="U744" s="253">
        <f t="shared" si="139"/>
        <v>0</v>
      </c>
      <c r="V744" s="253">
        <f t="shared" si="140"/>
        <v>0</v>
      </c>
      <c r="W744" s="253">
        <f t="shared" si="141"/>
        <v>0</v>
      </c>
    </row>
    <row r="745" spans="2:23" x14ac:dyDescent="0.35">
      <c r="B745" s="58" t="str">
        <f t="shared" si="142"/>
        <v>!!!</v>
      </c>
      <c r="C745" s="226"/>
      <c r="D745" s="246"/>
      <c r="E745" s="248"/>
      <c r="F745" s="261"/>
      <c r="G745" s="172"/>
      <c r="H745" s="246"/>
      <c r="I745" s="28"/>
      <c r="J745" s="17"/>
      <c r="K745" s="253" t="str">
        <f t="shared" si="143"/>
        <v>Leer</v>
      </c>
      <c r="L745" s="253" t="str">
        <f t="shared" si="133"/>
        <v>Leer</v>
      </c>
      <c r="M745" s="253" t="str">
        <f t="shared" si="144"/>
        <v>Leer</v>
      </c>
      <c r="N745" s="253" t="str">
        <f>VLOOKUP(C745,{"29 - Psychiatrie (Erwachsene)","BGI";"30 - Kinder- und Jugendpsychiatrie","BGII";"31 - Psychosomatik","BGI";0,"Leer"},2,0)</f>
        <v>Leer</v>
      </c>
      <c r="O745" s="253" t="str">
        <f>VLOOKUP(C745,{"29 - Psychiatrie (Erwachsene)","BGIb";"30 - Kinder- und Jugendpsychiatrie","BGIIb";"31 - Psychosomatik","BGIb";0,"Leer"},2,0)</f>
        <v>Leer</v>
      </c>
      <c r="P745" s="253" t="str">
        <f t="shared" si="134"/>
        <v>Leer</v>
      </c>
      <c r="Q745" s="253">
        <f t="shared" si="135"/>
        <v>0</v>
      </c>
      <c r="R745" s="253">
        <f t="shared" si="136"/>
        <v>0</v>
      </c>
      <c r="S745" s="253">
        <f t="shared" si="137"/>
        <v>0</v>
      </c>
      <c r="T745" s="253">
        <f t="shared" si="138"/>
        <v>0</v>
      </c>
      <c r="U745" s="253">
        <f t="shared" si="139"/>
        <v>0</v>
      </c>
      <c r="V745" s="253">
        <f t="shared" si="140"/>
        <v>0</v>
      </c>
      <c r="W745" s="253">
        <f t="shared" si="141"/>
        <v>0</v>
      </c>
    </row>
    <row r="746" spans="2:23" x14ac:dyDescent="0.35">
      <c r="B746" s="58" t="str">
        <f t="shared" si="142"/>
        <v>!!!</v>
      </c>
      <c r="C746" s="226"/>
      <c r="D746" s="246"/>
      <c r="E746" s="248"/>
      <c r="F746" s="261"/>
      <c r="G746" s="172"/>
      <c r="H746" s="246"/>
      <c r="I746" s="28"/>
      <c r="J746" s="17"/>
      <c r="K746" s="253" t="str">
        <f t="shared" si="143"/>
        <v>Leer</v>
      </c>
      <c r="L746" s="253" t="str">
        <f t="shared" si="133"/>
        <v>Leer</v>
      </c>
      <c r="M746" s="253" t="str">
        <f t="shared" si="144"/>
        <v>Leer</v>
      </c>
      <c r="N746" s="253" t="str">
        <f>VLOOKUP(C746,{"29 - Psychiatrie (Erwachsene)","BGI";"30 - Kinder- und Jugendpsychiatrie","BGII";"31 - Psychosomatik","BGI";0,"Leer"},2,0)</f>
        <v>Leer</v>
      </c>
      <c r="O746" s="253" t="str">
        <f>VLOOKUP(C746,{"29 - Psychiatrie (Erwachsene)","BGIb";"30 - Kinder- und Jugendpsychiatrie","BGIIb";"31 - Psychosomatik","BGIb";0,"Leer"},2,0)</f>
        <v>Leer</v>
      </c>
      <c r="P746" s="253" t="str">
        <f t="shared" si="134"/>
        <v>Leer</v>
      </c>
      <c r="Q746" s="253">
        <f t="shared" si="135"/>
        <v>0</v>
      </c>
      <c r="R746" s="253">
        <f t="shared" si="136"/>
        <v>0</v>
      </c>
      <c r="S746" s="253">
        <f t="shared" si="137"/>
        <v>0</v>
      </c>
      <c r="T746" s="253">
        <f t="shared" si="138"/>
        <v>0</v>
      </c>
      <c r="U746" s="253">
        <f t="shared" si="139"/>
        <v>0</v>
      </c>
      <c r="V746" s="253">
        <f t="shared" si="140"/>
        <v>0</v>
      </c>
      <c r="W746" s="253">
        <f t="shared" si="141"/>
        <v>0</v>
      </c>
    </row>
    <row r="747" spans="2:23" x14ac:dyDescent="0.35">
      <c r="B747" s="58" t="str">
        <f t="shared" si="142"/>
        <v>!!!</v>
      </c>
      <c r="C747" s="226"/>
      <c r="D747" s="246"/>
      <c r="E747" s="248"/>
      <c r="F747" s="261"/>
      <c r="G747" s="172"/>
      <c r="H747" s="246"/>
      <c r="I747" s="28"/>
      <c r="J747" s="17"/>
      <c r="K747" s="253" t="str">
        <f t="shared" si="143"/>
        <v>Leer</v>
      </c>
      <c r="L747" s="253" t="str">
        <f t="shared" si="133"/>
        <v>Leer</v>
      </c>
      <c r="M747" s="253" t="str">
        <f t="shared" si="144"/>
        <v>Leer</v>
      </c>
      <c r="N747" s="253" t="str">
        <f>VLOOKUP(C747,{"29 - Psychiatrie (Erwachsene)","BGI";"30 - Kinder- und Jugendpsychiatrie","BGII";"31 - Psychosomatik","BGI";0,"Leer"},2,0)</f>
        <v>Leer</v>
      </c>
      <c r="O747" s="253" t="str">
        <f>VLOOKUP(C747,{"29 - Psychiatrie (Erwachsene)","BGIb";"30 - Kinder- und Jugendpsychiatrie","BGIIb";"31 - Psychosomatik","BGIb";0,"Leer"},2,0)</f>
        <v>Leer</v>
      </c>
      <c r="P747" s="253" t="str">
        <f t="shared" si="134"/>
        <v>Leer</v>
      </c>
      <c r="Q747" s="253">
        <f t="shared" si="135"/>
        <v>0</v>
      </c>
      <c r="R747" s="253">
        <f t="shared" si="136"/>
        <v>0</v>
      </c>
      <c r="S747" s="253">
        <f t="shared" si="137"/>
        <v>0</v>
      </c>
      <c r="T747" s="253">
        <f t="shared" si="138"/>
        <v>0</v>
      </c>
      <c r="U747" s="253">
        <f t="shared" si="139"/>
        <v>0</v>
      </c>
      <c r="V747" s="253">
        <f t="shared" si="140"/>
        <v>0</v>
      </c>
      <c r="W747" s="253">
        <f t="shared" si="141"/>
        <v>0</v>
      </c>
    </row>
    <row r="748" spans="2:23" x14ac:dyDescent="0.35">
      <c r="B748" s="58" t="str">
        <f t="shared" si="142"/>
        <v>!!!</v>
      </c>
      <c r="C748" s="226"/>
      <c r="D748" s="246"/>
      <c r="E748" s="248"/>
      <c r="F748" s="261"/>
      <c r="G748" s="172"/>
      <c r="H748" s="246"/>
      <c r="I748" s="28"/>
      <c r="J748" s="17"/>
      <c r="K748" s="253" t="str">
        <f t="shared" si="143"/>
        <v>Leer</v>
      </c>
      <c r="L748" s="253" t="str">
        <f t="shared" si="133"/>
        <v>Leer</v>
      </c>
      <c r="M748" s="253" t="str">
        <f t="shared" si="144"/>
        <v>Leer</v>
      </c>
      <c r="N748" s="253" t="str">
        <f>VLOOKUP(C748,{"29 - Psychiatrie (Erwachsene)","BGI";"30 - Kinder- und Jugendpsychiatrie","BGII";"31 - Psychosomatik","BGI";0,"Leer"},2,0)</f>
        <v>Leer</v>
      </c>
      <c r="O748" s="253" t="str">
        <f>VLOOKUP(C748,{"29 - Psychiatrie (Erwachsene)","BGIb";"30 - Kinder- und Jugendpsychiatrie","BGIIb";"31 - Psychosomatik","BGIb";0,"Leer"},2,0)</f>
        <v>Leer</v>
      </c>
      <c r="P748" s="253" t="str">
        <f t="shared" si="134"/>
        <v>Leer</v>
      </c>
      <c r="Q748" s="253">
        <f t="shared" si="135"/>
        <v>0</v>
      </c>
      <c r="R748" s="253">
        <f t="shared" si="136"/>
        <v>0</v>
      </c>
      <c r="S748" s="253">
        <f t="shared" si="137"/>
        <v>0</v>
      </c>
      <c r="T748" s="253">
        <f t="shared" si="138"/>
        <v>0</v>
      </c>
      <c r="U748" s="253">
        <f t="shared" si="139"/>
        <v>0</v>
      </c>
      <c r="V748" s="253">
        <f t="shared" si="140"/>
        <v>0</v>
      </c>
      <c r="W748" s="253">
        <f t="shared" si="141"/>
        <v>0</v>
      </c>
    </row>
    <row r="749" spans="2:23" x14ac:dyDescent="0.35">
      <c r="B749" s="58" t="str">
        <f t="shared" si="142"/>
        <v>!!!</v>
      </c>
      <c r="C749" s="226"/>
      <c r="D749" s="246"/>
      <c r="E749" s="248"/>
      <c r="F749" s="261"/>
      <c r="G749" s="172"/>
      <c r="H749" s="246"/>
      <c r="I749" s="28"/>
      <c r="J749" s="17"/>
      <c r="K749" s="253" t="str">
        <f t="shared" si="143"/>
        <v>Leer</v>
      </c>
      <c r="L749" s="253" t="str">
        <f t="shared" si="133"/>
        <v>Leer</v>
      </c>
      <c r="M749" s="253" t="str">
        <f t="shared" si="144"/>
        <v>Leer</v>
      </c>
      <c r="N749" s="253" t="str">
        <f>VLOOKUP(C749,{"29 - Psychiatrie (Erwachsene)","BGI";"30 - Kinder- und Jugendpsychiatrie","BGII";"31 - Psychosomatik","BGI";0,"Leer"},2,0)</f>
        <v>Leer</v>
      </c>
      <c r="O749" s="253" t="str">
        <f>VLOOKUP(C749,{"29 - Psychiatrie (Erwachsene)","BGIb";"30 - Kinder- und Jugendpsychiatrie","BGIIb";"31 - Psychosomatik","BGIb";0,"Leer"},2,0)</f>
        <v>Leer</v>
      </c>
      <c r="P749" s="253" t="str">
        <f t="shared" si="134"/>
        <v>Leer</v>
      </c>
      <c r="Q749" s="253">
        <f t="shared" si="135"/>
        <v>0</v>
      </c>
      <c r="R749" s="253">
        <f t="shared" si="136"/>
        <v>0</v>
      </c>
      <c r="S749" s="253">
        <f t="shared" si="137"/>
        <v>0</v>
      </c>
      <c r="T749" s="253">
        <f t="shared" si="138"/>
        <v>0</v>
      </c>
      <c r="U749" s="253">
        <f t="shared" si="139"/>
        <v>0</v>
      </c>
      <c r="V749" s="253">
        <f t="shared" si="140"/>
        <v>0</v>
      </c>
      <c r="W749" s="253">
        <f t="shared" si="141"/>
        <v>0</v>
      </c>
    </row>
    <row r="750" spans="2:23" x14ac:dyDescent="0.35">
      <c r="B750" s="58" t="str">
        <f t="shared" si="142"/>
        <v>!!!</v>
      </c>
      <c r="C750" s="226"/>
      <c r="D750" s="246"/>
      <c r="E750" s="248"/>
      <c r="F750" s="261"/>
      <c r="G750" s="172"/>
      <c r="H750" s="246"/>
      <c r="I750" s="28"/>
      <c r="J750" s="17"/>
      <c r="K750" s="253" t="str">
        <f t="shared" si="143"/>
        <v>Leer</v>
      </c>
      <c r="L750" s="253" t="str">
        <f t="shared" si="133"/>
        <v>Leer</v>
      </c>
      <c r="M750" s="253" t="str">
        <f t="shared" si="144"/>
        <v>Leer</v>
      </c>
      <c r="N750" s="253" t="str">
        <f>VLOOKUP(C750,{"29 - Psychiatrie (Erwachsene)","BGI";"30 - Kinder- und Jugendpsychiatrie","BGII";"31 - Psychosomatik","BGI";0,"Leer"},2,0)</f>
        <v>Leer</v>
      </c>
      <c r="O750" s="253" t="str">
        <f>VLOOKUP(C750,{"29 - Psychiatrie (Erwachsene)","BGIb";"30 - Kinder- und Jugendpsychiatrie","BGIIb";"31 - Psychosomatik","BGIb";0,"Leer"},2,0)</f>
        <v>Leer</v>
      </c>
      <c r="P750" s="253" t="str">
        <f t="shared" si="134"/>
        <v>Leer</v>
      </c>
      <c r="Q750" s="253">
        <f t="shared" si="135"/>
        <v>0</v>
      </c>
      <c r="R750" s="253">
        <f t="shared" si="136"/>
        <v>0</v>
      </c>
      <c r="S750" s="253">
        <f t="shared" si="137"/>
        <v>0</v>
      </c>
      <c r="T750" s="253">
        <f t="shared" si="138"/>
        <v>0</v>
      </c>
      <c r="U750" s="253">
        <f t="shared" si="139"/>
        <v>0</v>
      </c>
      <c r="V750" s="253">
        <f t="shared" si="140"/>
        <v>0</v>
      </c>
      <c r="W750" s="253">
        <f t="shared" si="141"/>
        <v>0</v>
      </c>
    </row>
    <row r="751" spans="2:23" x14ac:dyDescent="0.35">
      <c r="B751" s="58" t="str">
        <f t="shared" si="142"/>
        <v>!!!</v>
      </c>
      <c r="C751" s="226"/>
      <c r="D751" s="246"/>
      <c r="E751" s="248"/>
      <c r="F751" s="261"/>
      <c r="G751" s="172"/>
      <c r="H751" s="246"/>
      <c r="I751" s="28"/>
      <c r="J751" s="17"/>
      <c r="K751" s="253" t="str">
        <f t="shared" si="143"/>
        <v>Leer</v>
      </c>
      <c r="L751" s="253" t="str">
        <f t="shared" si="133"/>
        <v>Leer</v>
      </c>
      <c r="M751" s="253" t="str">
        <f t="shared" si="144"/>
        <v>Leer</v>
      </c>
      <c r="N751" s="253" t="str">
        <f>VLOOKUP(C751,{"29 - Psychiatrie (Erwachsene)","BGI";"30 - Kinder- und Jugendpsychiatrie","BGII";"31 - Psychosomatik","BGI";0,"Leer"},2,0)</f>
        <v>Leer</v>
      </c>
      <c r="O751" s="253" t="str">
        <f>VLOOKUP(C751,{"29 - Psychiatrie (Erwachsene)","BGIb";"30 - Kinder- und Jugendpsychiatrie","BGIIb";"31 - Psychosomatik","BGIb";0,"Leer"},2,0)</f>
        <v>Leer</v>
      </c>
      <c r="P751" s="253" t="str">
        <f t="shared" si="134"/>
        <v>Leer</v>
      </c>
      <c r="Q751" s="253">
        <f t="shared" si="135"/>
        <v>0</v>
      </c>
      <c r="R751" s="253">
        <f t="shared" si="136"/>
        <v>0</v>
      </c>
      <c r="S751" s="253">
        <f t="shared" si="137"/>
        <v>0</v>
      </c>
      <c r="T751" s="253">
        <f t="shared" si="138"/>
        <v>0</v>
      </c>
      <c r="U751" s="253">
        <f t="shared" si="139"/>
        <v>0</v>
      </c>
      <c r="V751" s="253">
        <f t="shared" si="140"/>
        <v>0</v>
      </c>
      <c r="W751" s="253">
        <f t="shared" si="141"/>
        <v>0</v>
      </c>
    </row>
    <row r="752" spans="2:23" x14ac:dyDescent="0.35">
      <c r="B752" s="58" t="str">
        <f t="shared" si="142"/>
        <v>!!!</v>
      </c>
      <c r="C752" s="226"/>
      <c r="D752" s="246"/>
      <c r="E752" s="248"/>
      <c r="F752" s="261"/>
      <c r="G752" s="172"/>
      <c r="H752" s="246"/>
      <c r="I752" s="28"/>
      <c r="J752" s="17"/>
      <c r="K752" s="253" t="str">
        <f t="shared" si="143"/>
        <v>Leer</v>
      </c>
      <c r="L752" s="253" t="str">
        <f t="shared" si="133"/>
        <v>Leer</v>
      </c>
      <c r="M752" s="253" t="str">
        <f t="shared" si="144"/>
        <v>Leer</v>
      </c>
      <c r="N752" s="253" t="str">
        <f>VLOOKUP(C752,{"29 - Psychiatrie (Erwachsene)","BGI";"30 - Kinder- und Jugendpsychiatrie","BGII";"31 - Psychosomatik","BGI";0,"Leer"},2,0)</f>
        <v>Leer</v>
      </c>
      <c r="O752" s="253" t="str">
        <f>VLOOKUP(C752,{"29 - Psychiatrie (Erwachsene)","BGIb";"30 - Kinder- und Jugendpsychiatrie","BGIIb";"31 - Psychosomatik","BGIb";0,"Leer"},2,0)</f>
        <v>Leer</v>
      </c>
      <c r="P752" s="253" t="str">
        <f t="shared" si="134"/>
        <v>Leer</v>
      </c>
      <c r="Q752" s="253">
        <f t="shared" si="135"/>
        <v>0</v>
      </c>
      <c r="R752" s="253">
        <f t="shared" si="136"/>
        <v>0</v>
      </c>
      <c r="S752" s="253">
        <f t="shared" si="137"/>
        <v>0</v>
      </c>
      <c r="T752" s="253">
        <f t="shared" si="138"/>
        <v>0</v>
      </c>
      <c r="U752" s="253">
        <f t="shared" si="139"/>
        <v>0</v>
      </c>
      <c r="V752" s="253">
        <f t="shared" si="140"/>
        <v>0</v>
      </c>
      <c r="W752" s="253">
        <f t="shared" si="141"/>
        <v>0</v>
      </c>
    </row>
    <row r="753" spans="1:23" x14ac:dyDescent="0.35">
      <c r="B753" s="58" t="str">
        <f t="shared" si="142"/>
        <v>!!!</v>
      </c>
      <c r="C753" s="226"/>
      <c r="D753" s="246"/>
      <c r="E753" s="248"/>
      <c r="F753" s="261"/>
      <c r="G753" s="172"/>
      <c r="H753" s="246"/>
      <c r="I753" s="28"/>
      <c r="J753" s="17"/>
      <c r="K753" s="253" t="str">
        <f t="shared" si="143"/>
        <v>Leer</v>
      </c>
      <c r="L753" s="253" t="str">
        <f t="shared" si="133"/>
        <v>Leer</v>
      </c>
      <c r="M753" s="253" t="str">
        <f t="shared" si="144"/>
        <v>Leer</v>
      </c>
      <c r="N753" s="253" t="str">
        <f>VLOOKUP(C753,{"29 - Psychiatrie (Erwachsene)","BGI";"30 - Kinder- und Jugendpsychiatrie","BGII";"31 - Psychosomatik","BGI";0,"Leer"},2,0)</f>
        <v>Leer</v>
      </c>
      <c r="O753" s="253" t="str">
        <f>VLOOKUP(C753,{"29 - Psychiatrie (Erwachsene)","BGIb";"30 - Kinder- und Jugendpsychiatrie","BGIIb";"31 - Psychosomatik","BGIb";0,"Leer"},2,0)</f>
        <v>Leer</v>
      </c>
      <c r="P753" s="253" t="str">
        <f t="shared" si="134"/>
        <v>Leer</v>
      </c>
      <c r="Q753" s="253">
        <f t="shared" si="135"/>
        <v>0</v>
      </c>
      <c r="R753" s="253">
        <f t="shared" si="136"/>
        <v>0</v>
      </c>
      <c r="S753" s="253">
        <f t="shared" si="137"/>
        <v>0</v>
      </c>
      <c r="T753" s="253">
        <f t="shared" si="138"/>
        <v>0</v>
      </c>
      <c r="U753" s="253">
        <f t="shared" si="139"/>
        <v>0</v>
      </c>
      <c r="V753" s="253">
        <f t="shared" si="140"/>
        <v>0</v>
      </c>
      <c r="W753" s="253">
        <f t="shared" si="141"/>
        <v>0</v>
      </c>
    </row>
    <row r="754" spans="1:23" x14ac:dyDescent="0.35">
      <c r="B754" s="58" t="str">
        <f t="shared" si="142"/>
        <v>!!!</v>
      </c>
      <c r="C754" s="226"/>
      <c r="D754" s="246"/>
      <c r="E754" s="248"/>
      <c r="F754" s="261"/>
      <c r="G754" s="172"/>
      <c r="H754" s="246"/>
      <c r="I754" s="28"/>
      <c r="J754" s="17"/>
      <c r="K754" s="253" t="str">
        <f t="shared" si="143"/>
        <v>Leer</v>
      </c>
      <c r="L754" s="253" t="str">
        <f t="shared" si="133"/>
        <v>Leer</v>
      </c>
      <c r="M754" s="253" t="str">
        <f t="shared" si="144"/>
        <v>Leer</v>
      </c>
      <c r="N754" s="253" t="str">
        <f>VLOOKUP(C754,{"29 - Psychiatrie (Erwachsene)","BGI";"30 - Kinder- und Jugendpsychiatrie","BGII";"31 - Psychosomatik","BGI";0,"Leer"},2,0)</f>
        <v>Leer</v>
      </c>
      <c r="O754" s="253" t="str">
        <f>VLOOKUP(C754,{"29 - Psychiatrie (Erwachsene)","BGIb";"30 - Kinder- und Jugendpsychiatrie","BGIIb";"31 - Psychosomatik","BGIb";0,"Leer"},2,0)</f>
        <v>Leer</v>
      </c>
      <c r="P754" s="253" t="str">
        <f t="shared" si="134"/>
        <v>Leer</v>
      </c>
      <c r="Q754" s="253">
        <f t="shared" si="135"/>
        <v>0</v>
      </c>
      <c r="R754" s="253">
        <f t="shared" si="136"/>
        <v>0</v>
      </c>
      <c r="S754" s="253">
        <f t="shared" si="137"/>
        <v>0</v>
      </c>
      <c r="T754" s="253">
        <f t="shared" si="138"/>
        <v>0</v>
      </c>
      <c r="U754" s="253">
        <f t="shared" si="139"/>
        <v>0</v>
      </c>
      <c r="V754" s="253">
        <f t="shared" si="140"/>
        <v>0</v>
      </c>
      <c r="W754" s="253">
        <f t="shared" si="141"/>
        <v>0</v>
      </c>
    </row>
    <row r="755" spans="1:23" x14ac:dyDescent="0.35">
      <c r="B755" s="58" t="str">
        <f t="shared" si="142"/>
        <v>!!!</v>
      </c>
      <c r="C755" s="226"/>
      <c r="D755" s="246"/>
      <c r="E755" s="248"/>
      <c r="F755" s="261"/>
      <c r="G755" s="172"/>
      <c r="H755" s="246"/>
      <c r="I755" s="28"/>
      <c r="J755" s="17"/>
      <c r="K755" s="253" t="str">
        <f t="shared" si="143"/>
        <v>Leer</v>
      </c>
      <c r="L755" s="253" t="str">
        <f t="shared" si="133"/>
        <v>Leer</v>
      </c>
      <c r="M755" s="253" t="str">
        <f t="shared" si="144"/>
        <v>Leer</v>
      </c>
      <c r="N755" s="253" t="str">
        <f>VLOOKUP(C755,{"29 - Psychiatrie (Erwachsene)","BGI";"30 - Kinder- und Jugendpsychiatrie","BGII";"31 - Psychosomatik","BGI";0,"Leer"},2,0)</f>
        <v>Leer</v>
      </c>
      <c r="O755" s="253" t="str">
        <f>VLOOKUP(C755,{"29 - Psychiatrie (Erwachsene)","BGIb";"30 - Kinder- und Jugendpsychiatrie","BGIIb";"31 - Psychosomatik","BGIb";0,"Leer"},2,0)</f>
        <v>Leer</v>
      </c>
      <c r="P755" s="253" t="str">
        <f t="shared" si="134"/>
        <v>Leer</v>
      </c>
      <c r="Q755" s="253">
        <f t="shared" si="135"/>
        <v>0</v>
      </c>
      <c r="R755" s="253">
        <f t="shared" si="136"/>
        <v>0</v>
      </c>
      <c r="S755" s="253">
        <f t="shared" si="137"/>
        <v>0</v>
      </c>
      <c r="T755" s="253">
        <f t="shared" si="138"/>
        <v>0</v>
      </c>
      <c r="U755" s="253">
        <f t="shared" si="139"/>
        <v>0</v>
      </c>
      <c r="V755" s="253">
        <f t="shared" si="140"/>
        <v>0</v>
      </c>
      <c r="W755" s="253">
        <f t="shared" si="141"/>
        <v>0</v>
      </c>
    </row>
    <row r="756" spans="1:23" x14ac:dyDescent="0.35">
      <c r="B756" s="58" t="str">
        <f t="shared" si="142"/>
        <v>!!!</v>
      </c>
      <c r="C756" s="226"/>
      <c r="D756" s="246"/>
      <c r="E756" s="248"/>
      <c r="F756" s="261"/>
      <c r="G756" s="172"/>
      <c r="H756" s="246"/>
      <c r="I756" s="28"/>
      <c r="J756" s="17"/>
      <c r="K756" s="253" t="str">
        <f t="shared" si="143"/>
        <v>Leer</v>
      </c>
      <c r="L756" s="253" t="str">
        <f t="shared" si="133"/>
        <v>Leer</v>
      </c>
      <c r="M756" s="253" t="str">
        <f t="shared" si="144"/>
        <v>Leer</v>
      </c>
      <c r="N756" s="253" t="str">
        <f>VLOOKUP(C756,{"29 - Psychiatrie (Erwachsene)","BGI";"30 - Kinder- und Jugendpsychiatrie","BGII";"31 - Psychosomatik","BGI";0,"Leer"},2,0)</f>
        <v>Leer</v>
      </c>
      <c r="O756" s="253" t="str">
        <f>VLOOKUP(C756,{"29 - Psychiatrie (Erwachsene)","BGIb";"30 - Kinder- und Jugendpsychiatrie","BGIIb";"31 - Psychosomatik","BGIb";0,"Leer"},2,0)</f>
        <v>Leer</v>
      </c>
      <c r="P756" s="253" t="str">
        <f t="shared" si="134"/>
        <v>Leer</v>
      </c>
      <c r="Q756" s="253">
        <f t="shared" si="135"/>
        <v>0</v>
      </c>
      <c r="R756" s="253">
        <f t="shared" si="136"/>
        <v>0</v>
      </c>
      <c r="S756" s="253">
        <f t="shared" si="137"/>
        <v>0</v>
      </c>
      <c r="T756" s="253">
        <f t="shared" si="138"/>
        <v>0</v>
      </c>
      <c r="U756" s="253">
        <f t="shared" si="139"/>
        <v>0</v>
      </c>
      <c r="V756" s="253">
        <f t="shared" si="140"/>
        <v>0</v>
      </c>
      <c r="W756" s="253">
        <f t="shared" si="141"/>
        <v>0</v>
      </c>
    </row>
    <row r="757" spans="1:23" x14ac:dyDescent="0.35">
      <c r="B757" s="58" t="str">
        <f t="shared" si="142"/>
        <v>!!!</v>
      </c>
      <c r="C757" s="226"/>
      <c r="D757" s="246"/>
      <c r="E757" s="248"/>
      <c r="F757" s="261"/>
      <c r="G757" s="172"/>
      <c r="H757" s="246"/>
      <c r="I757" s="28"/>
      <c r="J757" s="17"/>
      <c r="K757" s="253" t="str">
        <f t="shared" si="143"/>
        <v>Leer</v>
      </c>
      <c r="L757" s="253" t="str">
        <f t="shared" si="133"/>
        <v>Leer</v>
      </c>
      <c r="M757" s="253" t="str">
        <f t="shared" si="144"/>
        <v>Leer</v>
      </c>
      <c r="N757" s="253" t="str">
        <f>VLOOKUP(C757,{"29 - Psychiatrie (Erwachsene)","BGI";"30 - Kinder- und Jugendpsychiatrie","BGII";"31 - Psychosomatik","BGI";0,"Leer"},2,0)</f>
        <v>Leer</v>
      </c>
      <c r="O757" s="253" t="str">
        <f>VLOOKUP(C757,{"29 - Psychiatrie (Erwachsene)","BGIb";"30 - Kinder- und Jugendpsychiatrie","BGIIb";"31 - Psychosomatik","BGIb";0,"Leer"},2,0)</f>
        <v>Leer</v>
      </c>
      <c r="P757" s="253" t="str">
        <f t="shared" si="134"/>
        <v>Leer</v>
      </c>
      <c r="Q757" s="253">
        <f t="shared" si="135"/>
        <v>0</v>
      </c>
      <c r="R757" s="253">
        <f t="shared" si="136"/>
        <v>0</v>
      </c>
      <c r="S757" s="253">
        <f t="shared" si="137"/>
        <v>0</v>
      </c>
      <c r="T757" s="253">
        <f t="shared" si="138"/>
        <v>0</v>
      </c>
      <c r="U757" s="253">
        <f t="shared" si="139"/>
        <v>0</v>
      </c>
      <c r="V757" s="253">
        <f t="shared" si="140"/>
        <v>0</v>
      </c>
      <c r="W757" s="253">
        <f t="shared" si="141"/>
        <v>0</v>
      </c>
    </row>
    <row r="758" spans="1:23" x14ac:dyDescent="0.35">
      <c r="B758" s="58" t="str">
        <f t="shared" si="142"/>
        <v>!!!</v>
      </c>
      <c r="C758" s="226"/>
      <c r="D758" s="246"/>
      <c r="E758" s="248"/>
      <c r="F758" s="261"/>
      <c r="G758" s="172"/>
      <c r="H758" s="246"/>
      <c r="I758" s="28"/>
      <c r="J758" s="17"/>
      <c r="K758" s="253" t="str">
        <f t="shared" si="143"/>
        <v>Leer</v>
      </c>
      <c r="L758" s="253" t="str">
        <f t="shared" si="133"/>
        <v>Leer</v>
      </c>
      <c r="M758" s="253" t="str">
        <f t="shared" si="144"/>
        <v>Leer</v>
      </c>
      <c r="N758" s="253" t="str">
        <f>VLOOKUP(C758,{"29 - Psychiatrie (Erwachsene)","BGI";"30 - Kinder- und Jugendpsychiatrie","BGII";"31 - Psychosomatik","BGI";0,"Leer"},2,0)</f>
        <v>Leer</v>
      </c>
      <c r="O758" s="253" t="str">
        <f>VLOOKUP(C758,{"29 - Psychiatrie (Erwachsene)","BGIb";"30 - Kinder- und Jugendpsychiatrie","BGIIb";"31 - Psychosomatik","BGIb";0,"Leer"},2,0)</f>
        <v>Leer</v>
      </c>
      <c r="P758" s="253" t="str">
        <f t="shared" si="134"/>
        <v>Leer</v>
      </c>
      <c r="Q758" s="253">
        <f t="shared" si="135"/>
        <v>0</v>
      </c>
      <c r="R758" s="253">
        <f t="shared" si="136"/>
        <v>0</v>
      </c>
      <c r="S758" s="253">
        <f t="shared" si="137"/>
        <v>0</v>
      </c>
      <c r="T758" s="253">
        <f t="shared" si="138"/>
        <v>0</v>
      </c>
      <c r="U758" s="253">
        <f t="shared" si="139"/>
        <v>0</v>
      </c>
      <c r="V758" s="253">
        <f t="shared" si="140"/>
        <v>0</v>
      </c>
      <c r="W758" s="253">
        <f t="shared" si="141"/>
        <v>0</v>
      </c>
    </row>
    <row r="759" spans="1:23" x14ac:dyDescent="0.35">
      <c r="B759" s="58" t="str">
        <f t="shared" si="142"/>
        <v>!!!</v>
      </c>
      <c r="C759" s="226"/>
      <c r="D759" s="246"/>
      <c r="E759" s="248"/>
      <c r="F759" s="261"/>
      <c r="G759" s="172"/>
      <c r="H759" s="246"/>
      <c r="I759" s="28"/>
      <c r="J759" s="17"/>
      <c r="K759" s="253" t="str">
        <f t="shared" si="143"/>
        <v>Leer</v>
      </c>
      <c r="L759" s="253" t="str">
        <f t="shared" si="133"/>
        <v>Leer</v>
      </c>
      <c r="M759" s="253" t="str">
        <f t="shared" si="144"/>
        <v>Leer</v>
      </c>
      <c r="N759" s="253" t="str">
        <f>VLOOKUP(C759,{"29 - Psychiatrie (Erwachsene)","BGI";"30 - Kinder- und Jugendpsychiatrie","BGII";"31 - Psychosomatik","BGI";0,"Leer"},2,0)</f>
        <v>Leer</v>
      </c>
      <c r="O759" s="253" t="str">
        <f>VLOOKUP(C759,{"29 - Psychiatrie (Erwachsene)","BGIb";"30 - Kinder- und Jugendpsychiatrie","BGIIb";"31 - Psychosomatik","BGIb";0,"Leer"},2,0)</f>
        <v>Leer</v>
      </c>
      <c r="P759" s="253" t="str">
        <f t="shared" si="134"/>
        <v>Leer</v>
      </c>
      <c r="Q759" s="253">
        <f t="shared" si="135"/>
        <v>0</v>
      </c>
      <c r="R759" s="253">
        <f t="shared" si="136"/>
        <v>0</v>
      </c>
      <c r="S759" s="253">
        <f t="shared" si="137"/>
        <v>0</v>
      </c>
      <c r="T759" s="253">
        <f t="shared" si="138"/>
        <v>0</v>
      </c>
      <c r="U759" s="253">
        <f t="shared" si="139"/>
        <v>0</v>
      </c>
      <c r="V759" s="253">
        <f t="shared" si="140"/>
        <v>0</v>
      </c>
      <c r="W759" s="253">
        <f t="shared" si="141"/>
        <v>0</v>
      </c>
    </row>
    <row r="760" spans="1:23" x14ac:dyDescent="0.35">
      <c r="B760" s="58" t="str">
        <f t="shared" si="142"/>
        <v>!!!</v>
      </c>
      <c r="C760" s="226"/>
      <c r="D760" s="246"/>
      <c r="E760" s="248"/>
      <c r="F760" s="261"/>
      <c r="G760" s="172"/>
      <c r="H760" s="246"/>
      <c r="I760" s="28"/>
      <c r="J760" s="17"/>
      <c r="K760" s="253" t="str">
        <f t="shared" si="143"/>
        <v>Leer</v>
      </c>
      <c r="L760" s="253" t="str">
        <f t="shared" si="133"/>
        <v>Leer</v>
      </c>
      <c r="M760" s="253" t="str">
        <f t="shared" si="144"/>
        <v>Leer</v>
      </c>
      <c r="N760" s="253" t="str">
        <f>VLOOKUP(C760,{"29 - Psychiatrie (Erwachsene)","BGI";"30 - Kinder- und Jugendpsychiatrie","BGII";"31 - Psychosomatik","BGI";0,"Leer"},2,0)</f>
        <v>Leer</v>
      </c>
      <c r="O760" s="253" t="str">
        <f>VLOOKUP(C760,{"29 - Psychiatrie (Erwachsene)","BGIb";"30 - Kinder- und Jugendpsychiatrie","BGIIb";"31 - Psychosomatik","BGIb";0,"Leer"},2,0)</f>
        <v>Leer</v>
      </c>
      <c r="P760" s="253" t="str">
        <f t="shared" si="134"/>
        <v>Leer</v>
      </c>
      <c r="Q760" s="253">
        <f t="shared" si="135"/>
        <v>0</v>
      </c>
      <c r="R760" s="253">
        <f t="shared" si="136"/>
        <v>0</v>
      </c>
      <c r="S760" s="253">
        <f t="shared" si="137"/>
        <v>0</v>
      </c>
      <c r="T760" s="253">
        <f t="shared" si="138"/>
        <v>0</v>
      </c>
      <c r="U760" s="253">
        <f t="shared" si="139"/>
        <v>0</v>
      </c>
      <c r="V760" s="253">
        <f t="shared" si="140"/>
        <v>0</v>
      </c>
      <c r="W760" s="253">
        <f t="shared" si="141"/>
        <v>0</v>
      </c>
    </row>
    <row r="761" spans="1:23" x14ac:dyDescent="0.35">
      <c r="B761" s="58" t="str">
        <f t="shared" si="142"/>
        <v>!!!</v>
      </c>
      <c r="C761" s="226"/>
      <c r="D761" s="246"/>
      <c r="E761" s="248"/>
      <c r="F761" s="261"/>
      <c r="G761" s="172"/>
      <c r="H761" s="246"/>
      <c r="I761" s="28"/>
      <c r="J761" s="17"/>
      <c r="K761" s="253" t="str">
        <f t="shared" si="143"/>
        <v>Leer</v>
      </c>
      <c r="L761" s="253" t="str">
        <f t="shared" si="133"/>
        <v>Leer</v>
      </c>
      <c r="M761" s="253" t="str">
        <f t="shared" si="144"/>
        <v>Leer</v>
      </c>
      <c r="N761" s="253" t="str">
        <f>VLOOKUP(C761,{"29 - Psychiatrie (Erwachsene)","BGI";"30 - Kinder- und Jugendpsychiatrie","BGII";"31 - Psychosomatik","BGI";0,"Leer"},2,0)</f>
        <v>Leer</v>
      </c>
      <c r="O761" s="253" t="str">
        <f>VLOOKUP(C761,{"29 - Psychiatrie (Erwachsene)","BGIb";"30 - Kinder- und Jugendpsychiatrie","BGIIb";"31 - Psychosomatik","BGIb";0,"Leer"},2,0)</f>
        <v>Leer</v>
      </c>
      <c r="P761" s="253" t="str">
        <f t="shared" si="134"/>
        <v>Leer</v>
      </c>
      <c r="Q761" s="253">
        <f t="shared" si="135"/>
        <v>0</v>
      </c>
      <c r="R761" s="253">
        <f t="shared" si="136"/>
        <v>0</v>
      </c>
      <c r="S761" s="253">
        <f t="shared" si="137"/>
        <v>0</v>
      </c>
      <c r="T761" s="253">
        <f t="shared" si="138"/>
        <v>0</v>
      </c>
      <c r="U761" s="253">
        <f t="shared" si="139"/>
        <v>0</v>
      </c>
      <c r="V761" s="253">
        <f t="shared" si="140"/>
        <v>0</v>
      </c>
      <c r="W761" s="253">
        <f t="shared" si="141"/>
        <v>0</v>
      </c>
    </row>
    <row r="762" spans="1:23" x14ac:dyDescent="0.35">
      <c r="B762" s="58" t="str">
        <f t="shared" si="142"/>
        <v>!!!</v>
      </c>
      <c r="C762" s="226"/>
      <c r="D762" s="246"/>
      <c r="E762" s="248"/>
      <c r="F762" s="261"/>
      <c r="G762" s="172"/>
      <c r="H762" s="246"/>
      <c r="I762" s="28"/>
      <c r="J762" s="17"/>
      <c r="K762" s="253" t="str">
        <f t="shared" si="143"/>
        <v>Leer</v>
      </c>
      <c r="L762" s="253" t="str">
        <f t="shared" si="133"/>
        <v>Leer</v>
      </c>
      <c r="M762" s="253" t="str">
        <f t="shared" si="144"/>
        <v>Leer</v>
      </c>
      <c r="N762" s="253" t="str">
        <f>VLOOKUP(C762,{"29 - Psychiatrie (Erwachsene)","BGI";"30 - Kinder- und Jugendpsychiatrie","BGII";"31 - Psychosomatik","BGI";0,"Leer"},2,0)</f>
        <v>Leer</v>
      </c>
      <c r="O762" s="253" t="str">
        <f>VLOOKUP(C762,{"29 - Psychiatrie (Erwachsene)","BGIb";"30 - Kinder- und Jugendpsychiatrie","BGIIb";"31 - Psychosomatik","BGIb";0,"Leer"},2,0)</f>
        <v>Leer</v>
      </c>
      <c r="P762" s="253" t="str">
        <f t="shared" si="134"/>
        <v>Leer</v>
      </c>
      <c r="Q762" s="253">
        <f t="shared" si="135"/>
        <v>0</v>
      </c>
      <c r="R762" s="253">
        <f t="shared" si="136"/>
        <v>0</v>
      </c>
      <c r="S762" s="253">
        <f t="shared" si="137"/>
        <v>0</v>
      </c>
      <c r="T762" s="253">
        <f t="shared" si="138"/>
        <v>0</v>
      </c>
      <c r="U762" s="253">
        <f t="shared" si="139"/>
        <v>0</v>
      </c>
      <c r="V762" s="253">
        <f t="shared" si="140"/>
        <v>0</v>
      </c>
      <c r="W762" s="253">
        <f t="shared" si="141"/>
        <v>0</v>
      </c>
    </row>
    <row r="763" spans="1:23" x14ac:dyDescent="0.35">
      <c r="B763" s="58" t="str">
        <f t="shared" si="142"/>
        <v>!!!</v>
      </c>
      <c r="C763" s="226"/>
      <c r="D763" s="246"/>
      <c r="E763" s="248"/>
      <c r="F763" s="261"/>
      <c r="G763" s="172"/>
      <c r="H763" s="246"/>
      <c r="I763" s="28"/>
      <c r="J763" s="17"/>
      <c r="K763" s="253" t="str">
        <f t="shared" si="143"/>
        <v>Leer</v>
      </c>
      <c r="L763" s="253" t="str">
        <f t="shared" si="133"/>
        <v>Leer</v>
      </c>
      <c r="M763" s="253" t="str">
        <f t="shared" si="144"/>
        <v>Leer</v>
      </c>
      <c r="N763" s="253" t="str">
        <f>VLOOKUP(C763,{"29 - Psychiatrie (Erwachsene)","BGI";"30 - Kinder- und Jugendpsychiatrie","BGII";"31 - Psychosomatik","BGI";0,"Leer"},2,0)</f>
        <v>Leer</v>
      </c>
      <c r="O763" s="253" t="str">
        <f>VLOOKUP(C763,{"29 - Psychiatrie (Erwachsene)","BGIb";"30 - Kinder- und Jugendpsychiatrie","BGIIb";"31 - Psychosomatik","BGIb";0,"Leer"},2,0)</f>
        <v>Leer</v>
      </c>
      <c r="P763" s="253" t="str">
        <f t="shared" si="134"/>
        <v>Leer</v>
      </c>
      <c r="Q763" s="253">
        <f t="shared" si="135"/>
        <v>0</v>
      </c>
      <c r="R763" s="253">
        <f t="shared" si="136"/>
        <v>0</v>
      </c>
      <c r="S763" s="253">
        <f t="shared" si="137"/>
        <v>0</v>
      </c>
      <c r="T763" s="253">
        <f t="shared" si="138"/>
        <v>0</v>
      </c>
      <c r="U763" s="253">
        <f t="shared" si="139"/>
        <v>0</v>
      </c>
      <c r="V763" s="253">
        <f t="shared" si="140"/>
        <v>0</v>
      </c>
      <c r="W763" s="253">
        <f t="shared" si="141"/>
        <v>0</v>
      </c>
    </row>
    <row r="764" spans="1:23" x14ac:dyDescent="0.35">
      <c r="B764" s="58" t="str">
        <f t="shared" si="142"/>
        <v>!!!</v>
      </c>
      <c r="C764" s="226"/>
      <c r="D764" s="246"/>
      <c r="E764" s="248"/>
      <c r="F764" s="261"/>
      <c r="G764" s="172"/>
      <c r="H764" s="246"/>
      <c r="I764" s="28"/>
      <c r="J764" s="17"/>
      <c r="K764" s="253" t="str">
        <f t="shared" si="143"/>
        <v>Leer</v>
      </c>
      <c r="L764" s="253" t="str">
        <f t="shared" si="133"/>
        <v>Leer</v>
      </c>
      <c r="M764" s="253" t="str">
        <f t="shared" si="144"/>
        <v>Leer</v>
      </c>
      <c r="N764" s="253" t="str">
        <f>VLOOKUP(C764,{"29 - Psychiatrie (Erwachsene)","BGI";"30 - Kinder- und Jugendpsychiatrie","BGII";"31 - Psychosomatik","BGI";0,"Leer"},2,0)</f>
        <v>Leer</v>
      </c>
      <c r="O764" s="253" t="str">
        <f>VLOOKUP(C764,{"29 - Psychiatrie (Erwachsene)","BGIb";"30 - Kinder- und Jugendpsychiatrie","BGIIb";"31 - Psychosomatik","BGIb";0,"Leer"},2,0)</f>
        <v>Leer</v>
      </c>
      <c r="P764" s="253" t="str">
        <f t="shared" si="134"/>
        <v>Leer</v>
      </c>
      <c r="Q764" s="253">
        <f t="shared" si="135"/>
        <v>0</v>
      </c>
      <c r="R764" s="253">
        <f t="shared" si="136"/>
        <v>0</v>
      </c>
      <c r="S764" s="253">
        <f t="shared" si="137"/>
        <v>0</v>
      </c>
      <c r="T764" s="253">
        <f t="shared" si="138"/>
        <v>0</v>
      </c>
      <c r="U764" s="253">
        <f t="shared" si="139"/>
        <v>0</v>
      </c>
      <c r="V764" s="253">
        <f t="shared" si="140"/>
        <v>0</v>
      </c>
      <c r="W764" s="253">
        <f t="shared" si="141"/>
        <v>0</v>
      </c>
    </row>
    <row r="765" spans="1:23" x14ac:dyDescent="0.35">
      <c r="B765" s="58" t="str">
        <f t="shared" si="142"/>
        <v>!!!</v>
      </c>
      <c r="C765" s="226"/>
      <c r="D765" s="246"/>
      <c r="E765" s="248"/>
      <c r="F765" s="261"/>
      <c r="G765" s="172"/>
      <c r="H765" s="246"/>
      <c r="I765" s="28"/>
      <c r="J765" s="17"/>
      <c r="K765" s="253" t="str">
        <f t="shared" si="143"/>
        <v>Leer</v>
      </c>
      <c r="L765" s="253" t="str">
        <f t="shared" si="133"/>
        <v>Leer</v>
      </c>
      <c r="M765" s="253" t="str">
        <f t="shared" si="144"/>
        <v>Leer</v>
      </c>
      <c r="N765" s="253" t="str">
        <f>VLOOKUP(C765,{"29 - Psychiatrie (Erwachsene)","BGI";"30 - Kinder- und Jugendpsychiatrie","BGII";"31 - Psychosomatik","BGI";0,"Leer"},2,0)</f>
        <v>Leer</v>
      </c>
      <c r="O765" s="253" t="str">
        <f>VLOOKUP(C765,{"29 - Psychiatrie (Erwachsene)","BGIb";"30 - Kinder- und Jugendpsychiatrie","BGIIb";"31 - Psychosomatik","BGIb";0,"Leer"},2,0)</f>
        <v>Leer</v>
      </c>
      <c r="P765" s="253" t="str">
        <f t="shared" si="134"/>
        <v>Leer</v>
      </c>
      <c r="Q765" s="253">
        <f t="shared" si="135"/>
        <v>0</v>
      </c>
      <c r="R765" s="253">
        <f t="shared" si="136"/>
        <v>0</v>
      </c>
      <c r="S765" s="253">
        <f t="shared" si="137"/>
        <v>0</v>
      </c>
      <c r="T765" s="253">
        <f t="shared" si="138"/>
        <v>0</v>
      </c>
      <c r="U765" s="253">
        <f t="shared" si="139"/>
        <v>0</v>
      </c>
      <c r="V765" s="253">
        <f t="shared" si="140"/>
        <v>0</v>
      </c>
      <c r="W765" s="253">
        <f t="shared" si="141"/>
        <v>0</v>
      </c>
    </row>
    <row r="766" spans="1:23" x14ac:dyDescent="0.35">
      <c r="A766" s="18"/>
      <c r="B766" s="48"/>
      <c r="C766" s="48"/>
      <c r="D766" s="48"/>
      <c r="E766" s="48"/>
      <c r="F766" s="48"/>
      <c r="G766" s="48"/>
      <c r="H766" s="48"/>
      <c r="I766" s="48"/>
      <c r="J766" s="17"/>
    </row>
  </sheetData>
  <sheetProtection algorithmName="SHA-512" hashValue="RW8hDZoYZlQUoj6eREvzHTTTHWezrgFwRoA44vIZQyn1Ufzm8bMENocm02c0VTvSvVQ5BAik2vjHpDtMi1zkxw==" saltValue="qKDSFi4eazFGHib2gDge1g==" spinCount="100000" sheet="1" objects="1" scenarios="1" selectLockedCells="1" autoFilter="0"/>
  <autoFilter ref="C15:E159" xr:uid="{00000000-0009-0000-0000-00000B000000}"/>
  <mergeCells count="2">
    <mergeCell ref="C14:H14"/>
    <mergeCell ref="C9:G13"/>
  </mergeCells>
  <conditionalFormatting sqref="B14">
    <cfRule type="expression" dxfId="86" priority="363">
      <formula>B14&lt;&gt;""</formula>
    </cfRule>
  </conditionalFormatting>
  <conditionalFormatting sqref="B16:B765">
    <cfRule type="expression" dxfId="85" priority="365">
      <formula>C16=""</formula>
    </cfRule>
  </conditionalFormatting>
  <conditionalFormatting sqref="C14:H14">
    <cfRule type="expression" dxfId="84" priority="364">
      <formula>C14&lt;&gt;""</formula>
    </cfRule>
  </conditionalFormatting>
  <conditionalFormatting sqref="D16:D765">
    <cfRule type="expression" dxfId="83" priority="1">
      <formula>C16=""</formula>
    </cfRule>
  </conditionalFormatting>
  <conditionalFormatting sqref="E16:E765">
    <cfRule type="expression" dxfId="82" priority="612">
      <formula>C16=""</formula>
    </cfRule>
  </conditionalFormatting>
  <conditionalFormatting sqref="F16:F765">
    <cfRule type="expression" dxfId="81" priority="3096">
      <formula>C16=""</formula>
    </cfRule>
  </conditionalFormatting>
  <conditionalFormatting sqref="G16:G765">
    <cfRule type="expression" dxfId="80" priority="3100">
      <formula>C16=""</formula>
    </cfRule>
  </conditionalFormatting>
  <conditionalFormatting sqref="H16:H765">
    <cfRule type="expression" dxfId="79" priority="369">
      <formula>C16=""</formula>
    </cfRule>
  </conditionalFormatting>
  <dataValidations count="5">
    <dataValidation type="textLength" operator="lessThanOrEqual" allowBlank="1" showErrorMessage="1" errorTitle="ACHTUNG: " error="Der Freitext darf bis zu 150 Zeichen lang sein." sqref="F16:F765" xr:uid="{00000000-0002-0000-0B00-000000000000}">
      <formula1>150</formula1>
    </dataValidation>
    <dataValidation type="decimal" allowBlank="1" showInputMessage="1" showErrorMessage="1" errorTitle="ACHTUNG" error="Der zulässige Wertebereich beträgt 0,00 - 999999,99" sqref="H16:H765" xr:uid="{00000000-0002-0000-0B00-000001000000}">
      <formula1>0</formula1>
      <formula2>999999.99</formula2>
    </dataValidation>
    <dataValidation type="list" allowBlank="1" showErrorMessage="1" errorTitle="ACHTUNG: " error="Zulässige Eingaben: _x000a_29 - Psychiatrie (Erwachsene): a, b, c, d, f_x000a_30 - KJP: a, b, c, d, f_x000a_31 - Psychosomatik: a, b, c, d, f_x000a__x000a_Eine Anrechnung von Fachkräften in Nicht-PPP-RL Berufsgruppen ist nicht für Berufsgruppe a möglich!" sqref="G16:G765" xr:uid="{00000000-0002-0000-0B00-000003000000}">
      <formula1>INDIRECT(P16)</formula1>
    </dataValidation>
    <dataValidation type="list" allowBlank="1" showInputMessage="1" showErrorMessage="1" sqref="C16:D765" xr:uid="{00000000-0002-0000-0B00-000004000000}">
      <formula1>INDIRECT(K16)</formula1>
    </dataValidation>
    <dataValidation type="list" allowBlank="1" showInputMessage="1" showErrorMessage="1" error="Bitte geben Sie hier den Wert 6, 7 oder 8 ein. 6 für Fachkräfte anderer Berufsgruppen nach PPP-RL, 7 für Fachkräfte oder Hilfskräfte aus Nicht-PPP-RL-Berufsgruppen, 8 für_x000a_Fachkräfte ohne direktes Beschäftigungsverhältnis." sqref="E16:E765" xr:uid="{00000000-0002-0000-0B00-000005000000}">
      <formula1>INDIRECT(M16)</formula1>
    </dataValidation>
  </dataValidations>
  <hyperlinks>
    <hyperlink ref="G2" location="A5.2!D14" display="&lt;&lt; A5.2" xr:uid="{00000000-0004-0000-0B00-000000000000}"/>
    <hyperlink ref="H2" location="A5.4!A1" display="A5.4 &gt;&gt;" xr:uid="{00000000-0004-0000-0B00-000001000000}"/>
  </hyperlinks>
  <pageMargins left="0.25" right="0.25" top="0.75" bottom="0.75" header="0.3" footer="0.3"/>
  <pageSetup paperSize="9" scale="35" orientation="landscape" r:id="rId1"/>
  <rowBreaks count="1" manualBreakCount="1">
    <brk id="81"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2:AZ21"/>
  <sheetViews>
    <sheetView showGridLines="0" topLeftCell="F2" zoomScaleNormal="100" workbookViewId="0">
      <selection activeCell="L2" sqref="L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26953125" style="1" customWidth="1"/>
    <col min="5" max="5" width="27.81640625" style="1" customWidth="1"/>
    <col min="6" max="10" width="31.54296875" style="1" customWidth="1"/>
    <col min="11" max="11" width="17" style="1" customWidth="1"/>
    <col min="12" max="12" width="11.26953125" style="1" customWidth="1"/>
    <col min="13" max="13" width="11.26953125" style="251"/>
    <col min="14" max="14" width="13.26953125" style="253" bestFit="1" customWidth="1"/>
    <col min="15" max="15" width="13.26953125" style="253" customWidth="1"/>
    <col min="16" max="30" width="11.26953125" style="253"/>
    <col min="31" max="34" width="11.26953125" style="251"/>
    <col min="35" max="52" width="11.26953125" style="253"/>
    <col min="53" max="16384" width="11.26953125" style="1"/>
  </cols>
  <sheetData>
    <row r="2" spans="2:52" s="37" customFormat="1" ht="30" customHeight="1" x14ac:dyDescent="0.55000000000000004">
      <c r="B2" s="38" t="s">
        <v>435</v>
      </c>
      <c r="C2" s="30" t="s">
        <v>436</v>
      </c>
      <c r="D2" s="30"/>
      <c r="E2" s="32"/>
      <c r="F2" s="33"/>
      <c r="G2" s="33"/>
      <c r="H2" s="33"/>
      <c r="I2" s="33"/>
      <c r="J2" s="33"/>
      <c r="K2" s="199" t="s">
        <v>411</v>
      </c>
      <c r="L2" s="199" t="s">
        <v>409</v>
      </c>
      <c r="M2" s="274"/>
      <c r="N2" s="313"/>
      <c r="O2" s="313"/>
      <c r="P2" s="254"/>
      <c r="Q2" s="254"/>
      <c r="R2" s="254"/>
      <c r="S2" s="254"/>
      <c r="T2" s="254"/>
      <c r="U2" s="254"/>
      <c r="V2" s="254"/>
      <c r="W2" s="254"/>
      <c r="X2" s="254"/>
      <c r="Y2" s="254"/>
      <c r="Z2" s="254"/>
      <c r="AA2" s="254"/>
      <c r="AB2" s="254"/>
      <c r="AC2" s="254"/>
      <c r="AD2" s="254"/>
      <c r="AE2" s="252"/>
      <c r="AF2" s="252"/>
      <c r="AG2" s="252"/>
      <c r="AH2" s="252"/>
      <c r="AI2" s="254"/>
      <c r="AJ2" s="254"/>
      <c r="AK2" s="254"/>
      <c r="AL2" s="254"/>
      <c r="AM2" s="254"/>
      <c r="AN2" s="254"/>
      <c r="AO2" s="254"/>
      <c r="AP2" s="254"/>
      <c r="AQ2" s="254"/>
      <c r="AR2" s="254"/>
      <c r="AS2" s="254"/>
      <c r="AT2" s="254"/>
      <c r="AU2" s="254"/>
      <c r="AV2" s="254"/>
      <c r="AW2" s="254"/>
      <c r="AX2" s="254"/>
      <c r="AY2" s="254"/>
      <c r="AZ2" s="254"/>
    </row>
    <row r="3" spans="2:52" ht="15" customHeight="1" x14ac:dyDescent="0.35">
      <c r="B3" s="2"/>
      <c r="C3" s="2"/>
      <c r="D3" s="2"/>
      <c r="E3" s="2"/>
      <c r="F3" s="2"/>
      <c r="G3" s="2"/>
      <c r="H3" s="2"/>
      <c r="I3" s="2"/>
      <c r="J3" s="2"/>
      <c r="K3" s="2"/>
      <c r="L3" s="2"/>
      <c r="M3" s="273"/>
      <c r="N3" s="308"/>
      <c r="O3" s="308"/>
    </row>
    <row r="4" spans="2:52"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42"/>
      <c r="K4" s="42"/>
      <c r="L4" s="42"/>
      <c r="M4" s="275"/>
      <c r="N4" s="308"/>
      <c r="O4" s="308"/>
    </row>
    <row r="5" spans="2:52"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45"/>
      <c r="K5" s="45"/>
      <c r="L5" s="45"/>
      <c r="M5" s="275"/>
      <c r="N5" s="308"/>
      <c r="O5" s="308"/>
    </row>
    <row r="6" spans="2:52" ht="15" customHeight="1" x14ac:dyDescent="0.35">
      <c r="B6" s="2"/>
      <c r="C6" s="2"/>
      <c r="D6" s="2"/>
      <c r="E6" s="2"/>
      <c r="F6" s="2"/>
      <c r="G6" s="2"/>
      <c r="H6" s="2"/>
      <c r="I6" s="2"/>
      <c r="J6" s="2"/>
      <c r="K6" s="2"/>
      <c r="L6" s="2"/>
      <c r="M6" s="273"/>
      <c r="N6" s="308"/>
      <c r="O6" s="308"/>
    </row>
    <row r="7" spans="2:52" ht="15" customHeight="1" x14ac:dyDescent="0.35">
      <c r="B7" s="49"/>
      <c r="C7" s="47"/>
      <c r="D7" s="47"/>
      <c r="E7" s="47"/>
      <c r="F7" s="47"/>
      <c r="G7" s="47"/>
      <c r="H7" s="47"/>
      <c r="I7" s="47"/>
      <c r="J7" s="47"/>
      <c r="K7" s="47"/>
      <c r="L7" s="47"/>
      <c r="M7" s="276"/>
    </row>
    <row r="8" spans="2:52" ht="15" customHeight="1" x14ac:dyDescent="0.5">
      <c r="B8" s="51"/>
      <c r="C8" s="27" t="s">
        <v>123</v>
      </c>
      <c r="D8" s="27"/>
      <c r="E8" s="77"/>
      <c r="F8" s="77"/>
      <c r="G8" s="77"/>
      <c r="H8" s="77"/>
      <c r="I8" s="77"/>
      <c r="J8" s="77"/>
      <c r="K8" s="287" t="s">
        <v>157</v>
      </c>
      <c r="L8" s="28"/>
      <c r="M8" s="276"/>
    </row>
    <row r="9" spans="2:52" ht="15" customHeight="1" x14ac:dyDescent="0.35">
      <c r="B9" s="51"/>
      <c r="C9" s="331" t="s">
        <v>1208</v>
      </c>
      <c r="D9" s="331"/>
      <c r="E9" s="331"/>
      <c r="F9" s="331"/>
      <c r="G9" s="331"/>
      <c r="H9" s="331"/>
      <c r="I9" s="77"/>
      <c r="J9" s="77"/>
      <c r="K9" s="300" t="s">
        <v>174</v>
      </c>
      <c r="L9" s="28"/>
      <c r="M9" s="276"/>
    </row>
    <row r="10" spans="2:52" x14ac:dyDescent="0.35">
      <c r="B10" s="51"/>
      <c r="C10" s="331"/>
      <c r="D10" s="331"/>
      <c r="E10" s="331"/>
      <c r="F10" s="331"/>
      <c r="G10" s="331"/>
      <c r="H10" s="331"/>
      <c r="I10" s="77"/>
      <c r="J10" s="77"/>
      <c r="K10" s="301" t="s">
        <v>1217</v>
      </c>
      <c r="L10" s="28"/>
      <c r="M10" s="276"/>
    </row>
    <row r="11" spans="2:52" x14ac:dyDescent="0.35">
      <c r="B11" s="51"/>
      <c r="C11" s="331"/>
      <c r="D11" s="331"/>
      <c r="E11" s="331"/>
      <c r="F11" s="331"/>
      <c r="G11" s="331"/>
      <c r="H11" s="331"/>
      <c r="I11" s="77"/>
      <c r="J11" s="77"/>
      <c r="K11" s="77"/>
      <c r="L11" s="28"/>
      <c r="M11" s="276"/>
    </row>
    <row r="12" spans="2:52" x14ac:dyDescent="0.35">
      <c r="B12" s="51"/>
      <c r="C12" s="331"/>
      <c r="D12" s="331"/>
      <c r="E12" s="331"/>
      <c r="F12" s="331"/>
      <c r="G12" s="331"/>
      <c r="H12" s="331"/>
      <c r="I12" s="280"/>
      <c r="J12" s="280"/>
      <c r="K12" s="250"/>
      <c r="L12" s="28"/>
      <c r="M12" s="276"/>
    </row>
    <row r="13" spans="2:52" ht="18" customHeight="1" x14ac:dyDescent="0.35">
      <c r="B13" s="138" t="str">
        <f>IF(Q13-P13&gt;0,"!!!","")</f>
        <v/>
      </c>
      <c r="C13" s="363" t="str">
        <f>IF(Q13-P13&gt;0,"Es fehlen noch MUSS-ANGABEN oder es liegen nicht benötigte Angaben in den mit !!! gekennzeichneten Zeilen vor","")</f>
        <v/>
      </c>
      <c r="D13" s="363"/>
      <c r="E13" s="363"/>
      <c r="F13" s="363"/>
      <c r="G13" s="363"/>
      <c r="H13" s="363"/>
      <c r="I13" s="363"/>
      <c r="J13" s="363"/>
      <c r="K13" s="363"/>
      <c r="L13" s="80"/>
      <c r="M13" s="277"/>
      <c r="N13" s="314"/>
      <c r="O13" s="314"/>
      <c r="P13" s="253">
        <f t="shared" ref="P13:Y13" si="0">SUM(P15:P19)</f>
        <v>5</v>
      </c>
      <c r="Q13" s="253">
        <f t="shared" si="0"/>
        <v>0</v>
      </c>
      <c r="R13" s="253">
        <f t="shared" si="0"/>
        <v>0</v>
      </c>
      <c r="S13" s="253">
        <f t="shared" si="0"/>
        <v>0</v>
      </c>
      <c r="T13" s="253">
        <f t="shared" si="0"/>
        <v>0</v>
      </c>
      <c r="U13" s="253">
        <f t="shared" ref="U13:X13" si="1">SUM(U15:U19)</f>
        <v>0</v>
      </c>
      <c r="V13" s="253">
        <f t="shared" si="1"/>
        <v>0</v>
      </c>
      <c r="W13" s="253">
        <f t="shared" si="1"/>
        <v>0</v>
      </c>
      <c r="X13" s="253">
        <f t="shared" si="1"/>
        <v>0</v>
      </c>
      <c r="Y13" s="253">
        <f t="shared" si="0"/>
        <v>0</v>
      </c>
    </row>
    <row r="14" spans="2:52" ht="75" customHeight="1" x14ac:dyDescent="0.35">
      <c r="B14" s="51"/>
      <c r="C14" s="163" t="s">
        <v>398</v>
      </c>
      <c r="D14" s="163" t="s">
        <v>434</v>
      </c>
      <c r="E14" s="163" t="s">
        <v>437</v>
      </c>
      <c r="F14" s="171" t="s">
        <v>438</v>
      </c>
      <c r="G14" s="171" t="s">
        <v>640</v>
      </c>
      <c r="H14" s="171" t="s">
        <v>1209</v>
      </c>
      <c r="I14" s="171" t="s">
        <v>641</v>
      </c>
      <c r="J14" s="171" t="s">
        <v>642</v>
      </c>
      <c r="K14" s="171" t="s">
        <v>439</v>
      </c>
      <c r="L14" s="72" t="s">
        <v>117</v>
      </c>
      <c r="M14" s="276"/>
      <c r="N14" s="253" t="s">
        <v>508</v>
      </c>
      <c r="O14" s="255" t="s">
        <v>509</v>
      </c>
      <c r="P14" s="272" t="s">
        <v>510</v>
      </c>
      <c r="Q14" s="272" t="s">
        <v>511</v>
      </c>
      <c r="R14" s="272" t="s">
        <v>497</v>
      </c>
      <c r="S14" s="272" t="s">
        <v>498</v>
      </c>
      <c r="T14" s="272" t="s">
        <v>499</v>
      </c>
      <c r="U14" s="272" t="s">
        <v>500</v>
      </c>
      <c r="V14" s="272" t="s">
        <v>504</v>
      </c>
      <c r="W14" s="272" t="s">
        <v>513</v>
      </c>
      <c r="X14" s="272" t="s">
        <v>643</v>
      </c>
      <c r="Y14" s="272" t="s">
        <v>512</v>
      </c>
      <c r="Z14" s="272" t="s">
        <v>514</v>
      </c>
      <c r="AA14" s="255" t="s">
        <v>525</v>
      </c>
      <c r="AB14" s="255" t="s">
        <v>524</v>
      </c>
      <c r="AC14" s="255" t="s">
        <v>1210</v>
      </c>
      <c r="AD14" s="272" t="s">
        <v>1216</v>
      </c>
    </row>
    <row r="15" spans="2:52" ht="15" customHeight="1" x14ac:dyDescent="0.35">
      <c r="B15" s="58" t="str">
        <f>IF(AND(Q15&gt;0,IF(Z15=0,AD15&lt;2,AC15&lt;9)),"!!!","")</f>
        <v/>
      </c>
      <c r="C15" s="226"/>
      <c r="D15" s="246"/>
      <c r="E15" s="260"/>
      <c r="F15" s="261"/>
      <c r="G15" s="261"/>
      <c r="H15" s="283"/>
      <c r="I15" s="261"/>
      <c r="J15" s="261"/>
      <c r="K15" s="303"/>
      <c r="L15" s="28"/>
      <c r="M15" s="276"/>
      <c r="N15" s="253" t="s">
        <v>84</v>
      </c>
      <c r="O15" s="253" t="str">
        <f>VLOOKUP(C15,{"29 - Psychiatrie (Erwachsene)","JN";"30 - Kinder- und Jugendpsychiatrie","JN";"31 - Psychosomatik","JN";0,"Leer"},2,0)</f>
        <v>Leer</v>
      </c>
      <c r="P15" s="253">
        <f t="shared" ref="P15:P19" si="2">IF(LEN(B15)&gt;0,0,1)</f>
        <v>1</v>
      </c>
      <c r="Q15" s="253">
        <f>VLOOKUP(C15,{"29 - Psychiatrie (Erwachsene)",1;"30 - Kinder- und Jugendpsychiatrie",1;"31 - Psychosomatik",1;0,0},2,0)</f>
        <v>0</v>
      </c>
      <c r="R15" s="253">
        <f t="shared" ref="R15:R19" si="3">IF(LEN(D15)&gt;0,1,0)</f>
        <v>0</v>
      </c>
      <c r="S15" s="253">
        <f t="shared" ref="S15:S19" si="4">IF(LEN(E15)&gt;0,1,0)</f>
        <v>0</v>
      </c>
      <c r="T15" s="253">
        <f t="shared" ref="T15:T19" si="5">IF(LEN(F15)&gt;0,1,0)</f>
        <v>0</v>
      </c>
      <c r="U15" s="253">
        <f t="shared" ref="U15:U20" si="6">IF(LEN(G15)&gt;0,1,0)</f>
        <v>0</v>
      </c>
      <c r="V15" s="253">
        <f t="shared" ref="V15:V20" si="7">IF(LEN(H15)&gt;0,1,0)</f>
        <v>0</v>
      </c>
      <c r="W15" s="253">
        <f t="shared" ref="W15:W20" si="8">IF(LEN(I15)&gt;0,1,0)</f>
        <v>0</v>
      </c>
      <c r="X15" s="253">
        <f t="shared" ref="X15:X20" si="9">IF(LEN(J15)&gt;0,1,0)</f>
        <v>0</v>
      </c>
      <c r="Y15" s="253">
        <f t="shared" ref="Y15:Y19" si="10">IF(LEN(K15)&gt;0,1,0)</f>
        <v>0</v>
      </c>
      <c r="Z15" s="253">
        <f t="shared" ref="Z15:Z19" si="11">IF(D15="Nein",0,1)</f>
        <v>1</v>
      </c>
      <c r="AA15" s="253">
        <f>IF(AND(Z15=0,SUM(S15:Y15)&gt;0),1,0)</f>
        <v>0</v>
      </c>
      <c r="AB15" s="253">
        <f>IF(OR(AND(C15&lt;&gt;"31 - Psychosomatik",Z15=1,SUM(Q15:Y15)&lt;9),AND(C15="31 - Psychosomatik",Z15=1,SUM(Q15:Y15)=9),AND(C15="31 - Psychosomatik",Z15=1,SUM(Q15:U15,W15:Y15)&lt;8)),1,0)</f>
        <v>1</v>
      </c>
      <c r="AC15" s="253">
        <f>SUM(Q15:Y15)</f>
        <v>0</v>
      </c>
      <c r="AD15" s="253">
        <f>Q15+V15</f>
        <v>0</v>
      </c>
    </row>
    <row r="16" spans="2:52" ht="15" customHeight="1" x14ac:dyDescent="0.35">
      <c r="B16" s="58" t="str">
        <f t="shared" ref="B16:B20" si="12">IF(AND(Q16&gt;0,IF(Z16=0,AD16&lt;2,AC16&lt;9)),"!!!","")</f>
        <v/>
      </c>
      <c r="C16" s="226"/>
      <c r="D16" s="246"/>
      <c r="E16" s="260"/>
      <c r="F16" s="261"/>
      <c r="G16" s="261"/>
      <c r="H16" s="283"/>
      <c r="I16" s="261"/>
      <c r="J16" s="261"/>
      <c r="K16" s="303"/>
      <c r="L16" s="28"/>
      <c r="M16" s="276"/>
      <c r="N16" s="253" t="str">
        <f t="shared" ref="N16:N20" si="13">IF(C15&lt;&gt;"","Einrichtungen","Leer")</f>
        <v>Leer</v>
      </c>
      <c r="O16" s="253" t="str">
        <f>VLOOKUP(C16,{"29 - Psychiatrie (Erwachsene)","JN";"30 - Kinder- und Jugendpsychiatrie","JN";"31 - Psychosomatik","JN";0,"Leer"},2,0)</f>
        <v>Leer</v>
      </c>
      <c r="P16" s="253">
        <f t="shared" si="2"/>
        <v>1</v>
      </c>
      <c r="Q16" s="253">
        <f>VLOOKUP(C16,{"29 - Psychiatrie (Erwachsene)",1;"30 - Kinder- und Jugendpsychiatrie",1;"31 - Psychosomatik",1;0,0},2,0)</f>
        <v>0</v>
      </c>
      <c r="R16" s="253">
        <f t="shared" si="3"/>
        <v>0</v>
      </c>
      <c r="S16" s="253">
        <f t="shared" si="4"/>
        <v>0</v>
      </c>
      <c r="T16" s="253">
        <f t="shared" si="5"/>
        <v>0</v>
      </c>
      <c r="U16" s="253">
        <f t="shared" si="6"/>
        <v>0</v>
      </c>
      <c r="V16" s="253">
        <f t="shared" si="7"/>
        <v>0</v>
      </c>
      <c r="W16" s="253">
        <f t="shared" si="8"/>
        <v>0</v>
      </c>
      <c r="X16" s="253">
        <f t="shared" si="9"/>
        <v>0</v>
      </c>
      <c r="Y16" s="253">
        <f t="shared" si="10"/>
        <v>0</v>
      </c>
      <c r="Z16" s="253">
        <f t="shared" si="11"/>
        <v>1</v>
      </c>
      <c r="AA16" s="253">
        <f t="shared" ref="AA16:AA20" si="14">IF(AND(Z16=0,SUM(S16:Y16)&gt;0),1,0)</f>
        <v>0</v>
      </c>
      <c r="AB16" s="253">
        <f t="shared" ref="AB16:AB20" si="15">IF(OR(AND(C16&lt;&gt;"31 - Psychosomatik",Z16=1,SUM(Q16:Y16)&lt;9),AND(C16="31 - Psychosomatik",Z16=1,SUM(Q16:Y16)=9),AND(C16="31 - Psychosomatik",Z16=1,SUM(Q16:U16,W16:Y16)&lt;8)),1,0)</f>
        <v>1</v>
      </c>
      <c r="AC16" s="253">
        <f t="shared" ref="AC16:AC20" si="16">SUM(Q16:Y16)</f>
        <v>0</v>
      </c>
      <c r="AD16" s="253">
        <f t="shared" ref="AD16:AD20" si="17">Q16+V16</f>
        <v>0</v>
      </c>
    </row>
    <row r="17" spans="1:30" ht="15" customHeight="1" x14ac:dyDescent="0.35">
      <c r="B17" s="58" t="str">
        <f t="shared" si="12"/>
        <v/>
      </c>
      <c r="C17" s="226"/>
      <c r="D17" s="246"/>
      <c r="E17" s="260"/>
      <c r="F17" s="261"/>
      <c r="G17" s="261"/>
      <c r="H17" s="283"/>
      <c r="I17" s="261"/>
      <c r="J17" s="261"/>
      <c r="K17" s="303"/>
      <c r="L17" s="28"/>
      <c r="M17" s="276"/>
      <c r="N17" s="253" t="str">
        <f t="shared" si="13"/>
        <v>Leer</v>
      </c>
      <c r="O17" s="253" t="str">
        <f>VLOOKUP(C17,{"29 - Psychiatrie (Erwachsene)","JN";"30 - Kinder- und Jugendpsychiatrie","JN";"31 - Psychosomatik","JN";0,"Leer"},2,0)</f>
        <v>Leer</v>
      </c>
      <c r="P17" s="253">
        <f t="shared" si="2"/>
        <v>1</v>
      </c>
      <c r="Q17" s="253">
        <f>VLOOKUP(C17,{"29 - Psychiatrie (Erwachsene)",1;"30 - Kinder- und Jugendpsychiatrie",1;"31 - Psychosomatik",1;0,0},2,0)</f>
        <v>0</v>
      </c>
      <c r="R17" s="253">
        <f t="shared" si="3"/>
        <v>0</v>
      </c>
      <c r="S17" s="253">
        <f t="shared" si="4"/>
        <v>0</v>
      </c>
      <c r="T17" s="253">
        <f t="shared" si="5"/>
        <v>0</v>
      </c>
      <c r="U17" s="253">
        <f t="shared" si="6"/>
        <v>0</v>
      </c>
      <c r="V17" s="253">
        <f t="shared" si="7"/>
        <v>0</v>
      </c>
      <c r="W17" s="253">
        <f t="shared" si="8"/>
        <v>0</v>
      </c>
      <c r="X17" s="253">
        <f t="shared" si="9"/>
        <v>0</v>
      </c>
      <c r="Y17" s="253">
        <f t="shared" si="10"/>
        <v>0</v>
      </c>
      <c r="Z17" s="253">
        <f t="shared" si="11"/>
        <v>1</v>
      </c>
      <c r="AA17" s="253">
        <f t="shared" si="14"/>
        <v>0</v>
      </c>
      <c r="AB17" s="253">
        <f t="shared" si="15"/>
        <v>1</v>
      </c>
      <c r="AC17" s="253">
        <f t="shared" si="16"/>
        <v>0</v>
      </c>
      <c r="AD17" s="253">
        <f t="shared" si="17"/>
        <v>0</v>
      </c>
    </row>
    <row r="18" spans="1:30" ht="15" customHeight="1" x14ac:dyDescent="0.35">
      <c r="B18" s="58" t="str">
        <f t="shared" si="12"/>
        <v/>
      </c>
      <c r="C18" s="226"/>
      <c r="D18" s="246"/>
      <c r="E18" s="260"/>
      <c r="F18" s="261"/>
      <c r="G18" s="261"/>
      <c r="H18" s="283"/>
      <c r="I18" s="261"/>
      <c r="J18" s="261"/>
      <c r="K18" s="303"/>
      <c r="L18" s="28"/>
      <c r="M18" s="276"/>
      <c r="N18" s="253" t="str">
        <f t="shared" si="13"/>
        <v>Leer</v>
      </c>
      <c r="O18" s="253" t="str">
        <f>VLOOKUP(C18,{"29 - Psychiatrie (Erwachsene)","JN";"30 - Kinder- und Jugendpsychiatrie","JN";"31 - Psychosomatik","JN";0,"Leer"},2,0)</f>
        <v>Leer</v>
      </c>
      <c r="P18" s="253">
        <f t="shared" si="2"/>
        <v>1</v>
      </c>
      <c r="Q18" s="253">
        <f>VLOOKUP(C18,{"29 - Psychiatrie (Erwachsene)",1;"30 - Kinder- und Jugendpsychiatrie",1;"31 - Psychosomatik",1;0,0},2,0)</f>
        <v>0</v>
      </c>
      <c r="R18" s="253">
        <f t="shared" si="3"/>
        <v>0</v>
      </c>
      <c r="S18" s="253">
        <f t="shared" si="4"/>
        <v>0</v>
      </c>
      <c r="T18" s="253">
        <f t="shared" si="5"/>
        <v>0</v>
      </c>
      <c r="U18" s="253">
        <f t="shared" si="6"/>
        <v>0</v>
      </c>
      <c r="V18" s="253">
        <f t="shared" si="7"/>
        <v>0</v>
      </c>
      <c r="W18" s="253">
        <f t="shared" si="8"/>
        <v>0</v>
      </c>
      <c r="X18" s="253">
        <f t="shared" si="9"/>
        <v>0</v>
      </c>
      <c r="Y18" s="253">
        <f t="shared" si="10"/>
        <v>0</v>
      </c>
      <c r="Z18" s="253">
        <f t="shared" si="11"/>
        <v>1</v>
      </c>
      <c r="AA18" s="253">
        <f t="shared" si="14"/>
        <v>0</v>
      </c>
      <c r="AB18" s="253">
        <f t="shared" si="15"/>
        <v>1</v>
      </c>
      <c r="AC18" s="253">
        <f t="shared" si="16"/>
        <v>0</v>
      </c>
      <c r="AD18" s="253">
        <f t="shared" si="17"/>
        <v>0</v>
      </c>
    </row>
    <row r="19" spans="1:30" ht="15" customHeight="1" x14ac:dyDescent="0.35">
      <c r="B19" s="58" t="str">
        <f t="shared" si="12"/>
        <v/>
      </c>
      <c r="C19" s="226"/>
      <c r="D19" s="246"/>
      <c r="E19" s="260"/>
      <c r="F19" s="261"/>
      <c r="G19" s="261"/>
      <c r="H19" s="283"/>
      <c r="I19" s="261"/>
      <c r="J19" s="261"/>
      <c r="K19" s="303"/>
      <c r="L19" s="28"/>
      <c r="M19" s="276"/>
      <c r="N19" s="253" t="str">
        <f t="shared" si="13"/>
        <v>Leer</v>
      </c>
      <c r="O19" s="253" t="str">
        <f>VLOOKUP(C19,{"29 - Psychiatrie (Erwachsene)","JN";"30 - Kinder- und Jugendpsychiatrie","JN";"31 - Psychosomatik","JN";0,"Leer"},2,0)</f>
        <v>Leer</v>
      </c>
      <c r="P19" s="253">
        <f t="shared" si="2"/>
        <v>1</v>
      </c>
      <c r="Q19" s="253">
        <f>VLOOKUP(C19,{"29 - Psychiatrie (Erwachsene)",1;"30 - Kinder- und Jugendpsychiatrie",1;"31 - Psychosomatik",1;0,0},2,0)</f>
        <v>0</v>
      </c>
      <c r="R19" s="253">
        <f t="shared" si="3"/>
        <v>0</v>
      </c>
      <c r="S19" s="253">
        <f t="shared" si="4"/>
        <v>0</v>
      </c>
      <c r="T19" s="253">
        <f t="shared" si="5"/>
        <v>0</v>
      </c>
      <c r="U19" s="253">
        <f t="shared" si="6"/>
        <v>0</v>
      </c>
      <c r="V19" s="253">
        <f t="shared" si="7"/>
        <v>0</v>
      </c>
      <c r="W19" s="253">
        <f t="shared" si="8"/>
        <v>0</v>
      </c>
      <c r="X19" s="253">
        <f t="shared" si="9"/>
        <v>0</v>
      </c>
      <c r="Y19" s="253">
        <f t="shared" si="10"/>
        <v>0</v>
      </c>
      <c r="Z19" s="253">
        <f t="shared" si="11"/>
        <v>1</v>
      </c>
      <c r="AA19" s="253">
        <f t="shared" si="14"/>
        <v>0</v>
      </c>
      <c r="AB19" s="253">
        <f t="shared" si="15"/>
        <v>1</v>
      </c>
      <c r="AC19" s="253">
        <f t="shared" si="16"/>
        <v>0</v>
      </c>
      <c r="AD19" s="253">
        <f t="shared" si="17"/>
        <v>0</v>
      </c>
    </row>
    <row r="20" spans="1:30" x14ac:dyDescent="0.35">
      <c r="B20" s="58" t="str">
        <f t="shared" si="12"/>
        <v/>
      </c>
      <c r="C20" s="226"/>
      <c r="D20" s="246"/>
      <c r="E20" s="260"/>
      <c r="F20" s="261"/>
      <c r="G20" s="261"/>
      <c r="H20" s="283"/>
      <c r="I20" s="261"/>
      <c r="J20" s="261"/>
      <c r="K20" s="303"/>
      <c r="L20" s="28"/>
      <c r="M20" s="276"/>
      <c r="N20" s="253" t="str">
        <f t="shared" si="13"/>
        <v>Leer</v>
      </c>
      <c r="O20" s="253" t="str">
        <f>VLOOKUP(C20,{"29 - Psychiatrie (Erwachsene)","JN";"30 - Kinder- und Jugendpsychiatrie","JN";"31 - Psychosomatik","JN";0,"Leer"},2,0)</f>
        <v>Leer</v>
      </c>
      <c r="P20" s="253">
        <f t="shared" ref="P20" si="18">IF(LEN(B20)&gt;0,0,1)</f>
        <v>1</v>
      </c>
      <c r="Q20" s="253">
        <f>VLOOKUP(C20,{"29 - Psychiatrie (Erwachsene)",1;"30 - Kinder- und Jugendpsychiatrie",1;"31 - Psychosomatik",1;0,0},2,0)</f>
        <v>0</v>
      </c>
      <c r="R20" s="253">
        <f t="shared" ref="R20" si="19">IF(LEN(D20)&gt;0,1,0)</f>
        <v>0</v>
      </c>
      <c r="S20" s="253">
        <f t="shared" ref="S20" si="20">IF(LEN(E20)&gt;0,1,0)</f>
        <v>0</v>
      </c>
      <c r="T20" s="253">
        <f t="shared" ref="T20" si="21">IF(LEN(F20)&gt;0,1,0)</f>
        <v>0</v>
      </c>
      <c r="U20" s="253">
        <f t="shared" si="6"/>
        <v>0</v>
      </c>
      <c r="V20" s="253">
        <f t="shared" si="7"/>
        <v>0</v>
      </c>
      <c r="W20" s="253">
        <f t="shared" si="8"/>
        <v>0</v>
      </c>
      <c r="X20" s="253">
        <f t="shared" si="9"/>
        <v>0</v>
      </c>
      <c r="Y20" s="253">
        <f t="shared" ref="Y20" si="22">IF(LEN(K20)&gt;0,1,0)</f>
        <v>0</v>
      </c>
      <c r="Z20" s="253">
        <f t="shared" ref="Z20" si="23">IF(D20="Nein",0,1)</f>
        <v>1</v>
      </c>
      <c r="AA20" s="253">
        <f t="shared" si="14"/>
        <v>0</v>
      </c>
      <c r="AB20" s="253">
        <f t="shared" si="15"/>
        <v>1</v>
      </c>
      <c r="AC20" s="253">
        <f t="shared" si="16"/>
        <v>0</v>
      </c>
      <c r="AD20" s="253">
        <f t="shared" si="17"/>
        <v>0</v>
      </c>
    </row>
    <row r="21" spans="1:30" x14ac:dyDescent="0.35">
      <c r="A21" s="18"/>
      <c r="B21" s="48"/>
      <c r="C21" s="48"/>
      <c r="D21" s="48"/>
      <c r="E21" s="48"/>
      <c r="F21" s="48"/>
      <c r="G21" s="48"/>
      <c r="H21" s="48"/>
      <c r="I21" s="48"/>
      <c r="J21" s="48"/>
      <c r="K21" s="48"/>
      <c r="L21" s="48"/>
      <c r="M21" s="276"/>
    </row>
  </sheetData>
  <sheetProtection algorithmName="SHA-512" hashValue="DgJXah+1icAVaQY/j11scPB9wOVlMwRS7uOowP8t0yPJBPCBW3WMyc0HCNyFkHxNAfA72jtaL4ewnGBqfRg0zw==" saltValue="3L8ElUWxNbnjZIyTeWM4SQ==" spinCount="100000" sheet="1" objects="1" scenarios="1" selectLockedCells="1" autoFilter="0"/>
  <autoFilter ref="C14:E19" xr:uid="{00000000-0009-0000-0000-00000C000000}"/>
  <mergeCells count="2">
    <mergeCell ref="C13:K13"/>
    <mergeCell ref="C9:H12"/>
  </mergeCells>
  <phoneticPr fontId="53" type="noConversion"/>
  <conditionalFormatting sqref="B13">
    <cfRule type="expression" dxfId="78" priority="70">
      <formula>B13&lt;&gt;""</formula>
    </cfRule>
  </conditionalFormatting>
  <conditionalFormatting sqref="B15:B20">
    <cfRule type="expression" dxfId="77" priority="72">
      <formula>C15=""</formula>
    </cfRule>
  </conditionalFormatting>
  <conditionalFormatting sqref="C13:K13">
    <cfRule type="expression" dxfId="76" priority="71">
      <formula>C13&lt;&gt;""</formula>
    </cfRule>
  </conditionalFormatting>
  <conditionalFormatting sqref="D15:D20">
    <cfRule type="expression" dxfId="75" priority="17">
      <formula>C15=""</formula>
    </cfRule>
  </conditionalFormatting>
  <conditionalFormatting sqref="E15:E20">
    <cfRule type="expression" dxfId="74" priority="15">
      <formula>D15="Nein"</formula>
    </cfRule>
    <cfRule type="expression" dxfId="73" priority="77">
      <formula>C15=""</formula>
    </cfRule>
  </conditionalFormatting>
  <conditionalFormatting sqref="F15:F20">
    <cfRule type="expression" dxfId="72" priority="7">
      <formula>D15="Nein"</formula>
    </cfRule>
    <cfRule type="expression" dxfId="71" priority="79">
      <formula>C15=""</formula>
    </cfRule>
  </conditionalFormatting>
  <conditionalFormatting sqref="G15:G20">
    <cfRule type="expression" dxfId="70" priority="6">
      <formula>D15="Nein"</formula>
    </cfRule>
    <cfRule type="expression" dxfId="69" priority="8">
      <formula>C15=""</formula>
    </cfRule>
  </conditionalFormatting>
  <conditionalFormatting sqref="H15:H20">
    <cfRule type="expression" dxfId="68" priority="1">
      <formula>C15=""</formula>
    </cfRule>
    <cfRule type="expression" dxfId="67" priority="8996">
      <formula>C15="31 - Psychosomatik"</formula>
    </cfRule>
  </conditionalFormatting>
  <conditionalFormatting sqref="I15:I20">
    <cfRule type="expression" dxfId="66" priority="4">
      <formula>D15="Nein"</formula>
    </cfRule>
    <cfRule type="expression" dxfId="65" priority="8992">
      <formula>C15=""</formula>
    </cfRule>
  </conditionalFormatting>
  <conditionalFormatting sqref="J15:J20">
    <cfRule type="expression" dxfId="64" priority="2">
      <formula>D15="Nein"</formula>
    </cfRule>
    <cfRule type="expression" dxfId="63" priority="8988">
      <formula>C15=""</formula>
    </cfRule>
  </conditionalFormatting>
  <conditionalFormatting sqref="K15:K20">
    <cfRule type="expression" dxfId="62" priority="9">
      <formula>D15="Nein"</formula>
    </cfRule>
    <cfRule type="expression" dxfId="61" priority="74">
      <formula>C15=""</formula>
    </cfRule>
  </conditionalFormatting>
  <dataValidations count="7">
    <dataValidation type="whole" allowBlank="1" showInputMessage="1" showErrorMessage="1" error="Zulässige Eingaben liegen im Wertebereich von 0 bis 999999" sqref="E15:E20" xr:uid="{00000000-0002-0000-0C00-000000000000}">
      <formula1>0</formula1>
      <formula2>999999</formula2>
    </dataValidation>
    <dataValidation type="list" allowBlank="1" showInputMessage="1" showErrorMessage="1" sqref="C15:D20" xr:uid="{00000000-0002-0000-0C00-000001000000}">
      <formula1>INDIRECT(N15)</formula1>
    </dataValidation>
    <dataValidation type="whole" allowBlank="1" showErrorMessage="1" errorTitle="ACHTUNG: " error="Zulässige Eingaben liegen im Wertebereich von 0 bis 92" sqref="J15:J20" xr:uid="{00000000-0002-0000-0C00-000003000000}">
      <formula1>0</formula1>
      <formula2>92</formula2>
    </dataValidation>
    <dataValidation type="whole" allowBlank="1" showErrorMessage="1" errorTitle="ACHTUNG: " error="Zulässige Eingaben liegen im Wertebereich von 0 bis 9999" sqref="I15:I20 G15:G20" xr:uid="{00000000-0002-0000-0C00-000004000000}">
      <formula1>0</formula1>
      <formula2>9999</formula2>
    </dataValidation>
    <dataValidation type="decimal" allowBlank="1" showErrorMessage="1" errorTitle="ACHTUNG: " error="Zulässige Eingaben liegen im Wertebereich von 0 bis 100" sqref="H15:H20" xr:uid="{00000000-0002-0000-0C00-000005000000}">
      <formula1>0</formula1>
      <formula2>100</formula2>
    </dataValidation>
    <dataValidation type="whole" allowBlank="1" showErrorMessage="1" errorTitle="ACHTUNG: " error="Zulässige Eingaben liegen im Wertebereich von 90 bis 92" sqref="F15:F20" xr:uid="{00000000-0002-0000-0C00-000006000000}">
      <formula1>90</formula1>
      <formula2>92</formula2>
    </dataValidation>
    <dataValidation type="decimal" allowBlank="1" showErrorMessage="1" errorTitle="Achtung" error="Zulässige Eingaben liegen im Wertebereich 0,00 bis 100,00" sqref="K15:K20" xr:uid="{533E1D3B-FD0D-4B9A-BD66-188BE367AFEC}">
      <formula1>0</formula1>
      <formula2>100</formula2>
    </dataValidation>
  </dataValidations>
  <hyperlinks>
    <hyperlink ref="K2" location="A5.3!D14" display="&lt;&lt; A5.3" xr:uid="{00000000-0004-0000-0C00-000000000000}"/>
    <hyperlink ref="L2" location="'A6'!A1" display="A6 &gt;&gt;" xr:uid="{00000000-0004-0000-0C00-000001000000}"/>
  </hyperlinks>
  <pageMargins left="0.25" right="0.25" top="0.75" bottom="0.75" header="0.3" footer="0.3"/>
  <pageSetup paperSize="9" scale="35"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5"/>
  <dimension ref="A1:BB321"/>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26953125" style="1" customWidth="1"/>
    <col min="6" max="6" width="19.54296875" style="1" customWidth="1"/>
    <col min="7" max="7" width="22.26953125" style="1" customWidth="1"/>
    <col min="8" max="8" width="14.26953125" style="1" customWidth="1"/>
    <col min="9" max="9" width="16.453125" style="6" customWidth="1"/>
    <col min="10" max="10" width="19.453125" style="6" customWidth="1"/>
    <col min="11" max="13" width="12.7265625" style="6" customWidth="1"/>
    <col min="14" max="15" width="11.26953125" style="253"/>
    <col min="16" max="16" width="14.26953125" style="253" bestFit="1" customWidth="1"/>
    <col min="17" max="17" width="11.26953125" style="253" customWidth="1"/>
    <col min="18" max="18" width="11.7265625" style="253" customWidth="1"/>
    <col min="19" max="30" width="11.26953125" style="253"/>
    <col min="31" max="16384" width="11.26953125" style="1"/>
  </cols>
  <sheetData>
    <row r="1" spans="1:54" x14ac:dyDescent="0.35">
      <c r="A1" s="1" t="s">
        <v>0</v>
      </c>
    </row>
    <row r="2" spans="1:54" s="37" customFormat="1" ht="30" customHeight="1" x14ac:dyDescent="0.55000000000000004">
      <c r="A2" s="29"/>
      <c r="B2" s="38" t="s">
        <v>33</v>
      </c>
      <c r="C2" s="30" t="s">
        <v>342</v>
      </c>
      <c r="D2" s="31"/>
      <c r="E2" s="33"/>
      <c r="F2" s="33"/>
      <c r="G2" s="199"/>
      <c r="H2" s="199"/>
      <c r="I2" s="199" t="s">
        <v>432</v>
      </c>
      <c r="J2" s="199" t="s">
        <v>413</v>
      </c>
      <c r="K2" s="209"/>
      <c r="L2" s="209"/>
      <c r="M2" s="209"/>
      <c r="N2" s="315"/>
      <c r="O2" s="254"/>
      <c r="P2" s="254"/>
      <c r="Q2" s="254"/>
      <c r="R2" s="254"/>
      <c r="S2" s="254"/>
      <c r="T2" s="254"/>
      <c r="U2" s="254"/>
      <c r="V2" s="254"/>
      <c r="W2" s="254"/>
      <c r="X2" s="254"/>
      <c r="Y2" s="254"/>
      <c r="Z2" s="254"/>
      <c r="AA2" s="254"/>
      <c r="AB2" s="254"/>
      <c r="AC2" s="254"/>
      <c r="AD2" s="254"/>
    </row>
    <row r="3" spans="1:54" ht="15" customHeight="1" x14ac:dyDescent="0.35">
      <c r="A3" s="2"/>
      <c r="B3" s="2"/>
      <c r="C3" s="2"/>
      <c r="D3" s="2"/>
      <c r="E3" s="2"/>
      <c r="F3" s="2"/>
      <c r="G3" s="2"/>
      <c r="H3" s="2"/>
    </row>
    <row r="4" spans="1:54"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316"/>
    </row>
    <row r="5" spans="1:54"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317"/>
    </row>
    <row r="6" spans="1:54" ht="15" customHeight="1" x14ac:dyDescent="0.35">
      <c r="A6" s="2"/>
      <c r="B6" s="2"/>
      <c r="C6" s="2"/>
      <c r="D6" s="2"/>
      <c r="E6" s="2"/>
      <c r="F6" s="2"/>
      <c r="G6" s="2"/>
      <c r="H6" s="2"/>
    </row>
    <row r="7" spans="1:54" ht="15" customHeight="1" x14ac:dyDescent="0.35">
      <c r="B7" s="49"/>
      <c r="C7" s="47"/>
      <c r="D7" s="47"/>
      <c r="E7" s="47"/>
      <c r="F7" s="47"/>
      <c r="G7" s="47"/>
      <c r="H7" s="47"/>
      <c r="I7" s="210"/>
      <c r="J7" s="210"/>
      <c r="K7" s="210"/>
      <c r="L7" s="210"/>
      <c r="M7" s="210"/>
      <c r="N7" s="318"/>
    </row>
    <row r="8" spans="1:54" ht="22.5" customHeight="1" x14ac:dyDescent="0.5">
      <c r="B8" s="51"/>
      <c r="C8" s="27" t="s">
        <v>123</v>
      </c>
      <c r="D8" s="77"/>
      <c r="E8" s="77"/>
      <c r="F8" s="28"/>
      <c r="G8" s="28"/>
      <c r="H8" s="28"/>
      <c r="I8" s="211"/>
      <c r="J8" s="211"/>
      <c r="K8" s="211"/>
      <c r="L8" s="211"/>
      <c r="M8" s="211"/>
      <c r="N8" s="319"/>
    </row>
    <row r="9" spans="1:54" ht="15" customHeight="1" x14ac:dyDescent="0.35">
      <c r="B9" s="51"/>
      <c r="C9" s="331" t="s">
        <v>1223</v>
      </c>
      <c r="D9" s="331"/>
      <c r="E9" s="331"/>
      <c r="F9" s="331"/>
      <c r="G9" s="331"/>
      <c r="H9" s="331"/>
      <c r="I9" s="331"/>
      <c r="J9" s="331"/>
      <c r="K9" s="211"/>
      <c r="L9" s="211"/>
      <c r="M9" s="401" t="s">
        <v>158</v>
      </c>
      <c r="N9" s="402"/>
    </row>
    <row r="10" spans="1:54" ht="15" customHeight="1" x14ac:dyDescent="0.35">
      <c r="B10" s="51"/>
      <c r="C10" s="331"/>
      <c r="D10" s="331"/>
      <c r="E10" s="331"/>
      <c r="F10" s="331"/>
      <c r="G10" s="331"/>
      <c r="H10" s="331"/>
      <c r="I10" s="331"/>
      <c r="J10" s="331"/>
      <c r="K10" s="211"/>
      <c r="L10" s="211"/>
      <c r="M10" s="403" t="s">
        <v>174</v>
      </c>
      <c r="N10" s="404"/>
    </row>
    <row r="11" spans="1:54" ht="15" customHeight="1" x14ac:dyDescent="0.35">
      <c r="B11" s="51"/>
      <c r="C11" s="185"/>
      <c r="D11" s="185"/>
      <c r="E11" s="185"/>
      <c r="F11" s="185"/>
      <c r="G11" s="185"/>
      <c r="H11"/>
      <c r="I11"/>
      <c r="J11" s="211"/>
      <c r="K11" s="211"/>
      <c r="L11" s="211"/>
      <c r="M11" s="405" t="s">
        <v>157</v>
      </c>
      <c r="N11" s="406"/>
    </row>
    <row r="12" spans="1:54" s="6" customFormat="1" ht="15" customHeight="1" x14ac:dyDescent="0.35">
      <c r="A12" s="1"/>
      <c r="B12" s="194" t="s">
        <v>343</v>
      </c>
      <c r="C12" s="195" t="s">
        <v>377</v>
      </c>
      <c r="D12" s="56"/>
      <c r="E12" s="53"/>
      <c r="F12" s="28"/>
      <c r="G12" s="28"/>
      <c r="H12" s="28"/>
      <c r="I12" s="211"/>
      <c r="J12" s="211"/>
      <c r="K12" s="211"/>
      <c r="L12" s="211"/>
      <c r="M12" s="211"/>
      <c r="N12" s="319"/>
      <c r="O12" s="253"/>
      <c r="P12" s="253"/>
      <c r="Q12" s="253"/>
      <c r="R12" s="253"/>
      <c r="S12" s="253"/>
      <c r="T12" s="253"/>
      <c r="U12" s="253"/>
      <c r="V12" s="253"/>
      <c r="W12" s="253"/>
      <c r="X12" s="253"/>
      <c r="Y12" s="253"/>
      <c r="Z12" s="253"/>
      <c r="AA12" s="253"/>
      <c r="AB12" s="253"/>
      <c r="AC12" s="253"/>
      <c r="AD12" s="253"/>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s="6" customFormat="1" ht="15" customHeight="1" x14ac:dyDescent="0.35">
      <c r="A13" s="1"/>
      <c r="B13" s="194"/>
      <c r="C13" s="28" t="s">
        <v>402</v>
      </c>
      <c r="D13" s="56"/>
      <c r="E13" s="28"/>
      <c r="F13" s="28"/>
      <c r="G13" s="28"/>
      <c r="H13" s="28"/>
      <c r="I13" s="211"/>
      <c r="J13" s="211"/>
      <c r="K13" s="211"/>
      <c r="L13" s="211"/>
      <c r="M13" s="211"/>
      <c r="N13" s="319"/>
      <c r="O13" s="253"/>
      <c r="P13" s="253"/>
      <c r="Q13" s="253"/>
      <c r="R13" s="253"/>
      <c r="S13" s="253"/>
      <c r="T13" s="253"/>
      <c r="U13" s="253"/>
      <c r="V13" s="253"/>
      <c r="W13" s="253"/>
      <c r="X13" s="253"/>
      <c r="Y13" s="253"/>
      <c r="Z13" s="253"/>
      <c r="AA13" s="253"/>
      <c r="AB13" s="253"/>
      <c r="AC13" s="253"/>
      <c r="AD13" s="253"/>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s="6" customFormat="1" ht="15" customHeight="1" x14ac:dyDescent="0.35">
      <c r="A14" s="1"/>
      <c r="B14" s="51"/>
      <c r="C14" s="366" t="s">
        <v>398</v>
      </c>
      <c r="D14" s="383" t="s">
        <v>344</v>
      </c>
      <c r="E14" s="354" t="s">
        <v>345</v>
      </c>
      <c r="F14" s="383" t="s">
        <v>346</v>
      </c>
      <c r="G14" s="383" t="s">
        <v>347</v>
      </c>
      <c r="H14" s="394" t="s">
        <v>348</v>
      </c>
      <c r="I14" s="395"/>
      <c r="J14" s="396"/>
      <c r="K14" s="211"/>
      <c r="L14" s="211"/>
      <c r="M14" s="211"/>
      <c r="N14" s="319"/>
      <c r="O14" s="253"/>
      <c r="P14" s="371" t="s">
        <v>517</v>
      </c>
      <c r="Q14" s="253"/>
      <c r="R14" s="253"/>
      <c r="S14" s="253"/>
      <c r="T14" s="253"/>
      <c r="U14" s="253"/>
      <c r="V14" s="253"/>
      <c r="W14" s="253"/>
      <c r="X14" s="253"/>
      <c r="Y14" s="253"/>
      <c r="Z14" s="253"/>
      <c r="AA14" s="253"/>
      <c r="AB14" s="253"/>
      <c r="AC14" s="253"/>
      <c r="AD14" s="253"/>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s="6" customFormat="1" ht="15" customHeight="1" x14ac:dyDescent="0.35">
      <c r="A15" s="1"/>
      <c r="B15" s="51"/>
      <c r="C15" s="382"/>
      <c r="D15" s="382"/>
      <c r="E15" s="382"/>
      <c r="F15" s="382"/>
      <c r="G15" s="382"/>
      <c r="H15" s="397"/>
      <c r="I15" s="395"/>
      <c r="J15" s="396"/>
      <c r="K15" s="211"/>
      <c r="L15" s="211"/>
      <c r="M15" s="211"/>
      <c r="N15" s="319"/>
      <c r="O15" s="253"/>
      <c r="P15" s="371"/>
      <c r="Q15" s="253"/>
      <c r="R15" s="253"/>
      <c r="S15" s="253"/>
      <c r="T15" s="253"/>
      <c r="U15" s="253"/>
      <c r="V15" s="253"/>
      <c r="W15" s="253"/>
      <c r="X15" s="253"/>
      <c r="Y15" s="253"/>
      <c r="Z15" s="253"/>
      <c r="AA15" s="253"/>
      <c r="AB15" s="253"/>
      <c r="AC15" s="253"/>
      <c r="AD15" s="253"/>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s="6" customFormat="1" ht="15" customHeight="1" x14ac:dyDescent="0.35">
      <c r="A16" s="1"/>
      <c r="B16" s="58" t="str">
        <f t="shared" ref="B16:B21" si="0">IF(SUM(S16:W16)&lt;5,"!!!","")</f>
        <v>!!!</v>
      </c>
      <c r="C16" s="225"/>
      <c r="D16" s="227"/>
      <c r="E16" s="218"/>
      <c r="F16" s="218"/>
      <c r="G16" s="247"/>
      <c r="H16" s="368"/>
      <c r="I16" s="384"/>
      <c r="J16" s="385"/>
      <c r="K16" s="211"/>
      <c r="L16" s="211"/>
      <c r="M16" s="211"/>
      <c r="N16" s="319"/>
      <c r="O16" s="253"/>
      <c r="P16" s="253" t="s">
        <v>84</v>
      </c>
      <c r="Q16" s="253"/>
      <c r="R16" s="253"/>
      <c r="S16" s="253">
        <f t="shared" ref="S16:X21" si="1">IF(LEN(C16)&gt;0,1,0)</f>
        <v>0</v>
      </c>
      <c r="T16" s="253">
        <f t="shared" si="1"/>
        <v>0</v>
      </c>
      <c r="U16" s="253">
        <f t="shared" si="1"/>
        <v>0</v>
      </c>
      <c r="V16" s="253">
        <f t="shared" si="1"/>
        <v>0</v>
      </c>
      <c r="W16" s="253">
        <f t="shared" si="1"/>
        <v>0</v>
      </c>
      <c r="X16" s="253">
        <f t="shared" si="1"/>
        <v>0</v>
      </c>
      <c r="Y16" s="253"/>
      <c r="Z16" s="253"/>
      <c r="AA16" s="253"/>
      <c r="AB16" s="253"/>
      <c r="AC16" s="253"/>
      <c r="AD16" s="253"/>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s="6" customFormat="1" ht="15" customHeight="1" x14ac:dyDescent="0.35">
      <c r="A17" s="1"/>
      <c r="B17" s="58" t="str">
        <f t="shared" si="0"/>
        <v>!!!</v>
      </c>
      <c r="C17" s="225"/>
      <c r="D17" s="227"/>
      <c r="E17" s="218"/>
      <c r="F17" s="218"/>
      <c r="G17" s="247"/>
      <c r="H17" s="368"/>
      <c r="I17" s="384"/>
      <c r="J17" s="385"/>
      <c r="K17" s="211"/>
      <c r="L17" s="211"/>
      <c r="M17" s="211"/>
      <c r="N17" s="319"/>
      <c r="O17" s="253"/>
      <c r="P17" s="253" t="str">
        <f>IF(C16&lt;&gt;"","Einrichtungen","Leer")</f>
        <v>Leer</v>
      </c>
      <c r="Q17" s="253"/>
      <c r="R17" s="253"/>
      <c r="S17" s="253">
        <f t="shared" si="1"/>
        <v>0</v>
      </c>
      <c r="T17" s="253">
        <f t="shared" si="1"/>
        <v>0</v>
      </c>
      <c r="U17" s="253">
        <f t="shared" si="1"/>
        <v>0</v>
      </c>
      <c r="V17" s="253">
        <f t="shared" si="1"/>
        <v>0</v>
      </c>
      <c r="W17" s="253">
        <f t="shared" si="1"/>
        <v>0</v>
      </c>
      <c r="X17" s="253">
        <f t="shared" si="1"/>
        <v>0</v>
      </c>
      <c r="Y17" s="253"/>
      <c r="Z17" s="253"/>
      <c r="AA17" s="253"/>
      <c r="AB17" s="253"/>
      <c r="AC17" s="253"/>
      <c r="AD17" s="253"/>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s="6" customFormat="1" ht="15" customHeight="1" x14ac:dyDescent="0.35">
      <c r="A18" s="1"/>
      <c r="B18" s="58" t="str">
        <f t="shared" si="0"/>
        <v>!!!</v>
      </c>
      <c r="C18" s="225"/>
      <c r="D18" s="227"/>
      <c r="E18" s="218"/>
      <c r="F18" s="218"/>
      <c r="G18" s="247"/>
      <c r="H18" s="368"/>
      <c r="I18" s="384"/>
      <c r="J18" s="385"/>
      <c r="K18" s="211"/>
      <c r="L18" s="211"/>
      <c r="M18" s="211"/>
      <c r="N18" s="319"/>
      <c r="O18" s="253"/>
      <c r="P18" s="253" t="str">
        <f t="shared" ref="P18:P21" si="2">IF(C17&lt;&gt;"","Einrichtungen","Leer")</f>
        <v>Leer</v>
      </c>
      <c r="Q18" s="253"/>
      <c r="R18" s="253"/>
      <c r="S18" s="253">
        <f t="shared" si="1"/>
        <v>0</v>
      </c>
      <c r="T18" s="253">
        <f t="shared" si="1"/>
        <v>0</v>
      </c>
      <c r="U18" s="253">
        <f t="shared" si="1"/>
        <v>0</v>
      </c>
      <c r="V18" s="253">
        <f t="shared" si="1"/>
        <v>0</v>
      </c>
      <c r="W18" s="253">
        <f t="shared" si="1"/>
        <v>0</v>
      </c>
      <c r="X18" s="253">
        <f t="shared" si="1"/>
        <v>0</v>
      </c>
      <c r="Y18" s="253"/>
      <c r="Z18" s="253"/>
      <c r="AA18" s="253"/>
      <c r="AB18" s="253"/>
      <c r="AC18" s="253"/>
      <c r="AD18" s="253"/>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s="6" customFormat="1" ht="15" customHeight="1" x14ac:dyDescent="0.35">
      <c r="A19" s="1"/>
      <c r="B19" s="58" t="str">
        <f t="shared" si="0"/>
        <v>!!!</v>
      </c>
      <c r="C19" s="225"/>
      <c r="D19" s="227"/>
      <c r="E19" s="218"/>
      <c r="F19" s="218"/>
      <c r="G19" s="247"/>
      <c r="H19" s="368"/>
      <c r="I19" s="384"/>
      <c r="J19" s="385"/>
      <c r="K19" s="211"/>
      <c r="L19" s="211"/>
      <c r="M19" s="211"/>
      <c r="N19" s="319"/>
      <c r="O19" s="253"/>
      <c r="P19" s="253" t="str">
        <f t="shared" si="2"/>
        <v>Leer</v>
      </c>
      <c r="Q19" s="253"/>
      <c r="R19" s="253"/>
      <c r="S19" s="253">
        <f t="shared" si="1"/>
        <v>0</v>
      </c>
      <c r="T19" s="253">
        <f t="shared" si="1"/>
        <v>0</v>
      </c>
      <c r="U19" s="253">
        <f t="shared" si="1"/>
        <v>0</v>
      </c>
      <c r="V19" s="253">
        <f t="shared" si="1"/>
        <v>0</v>
      </c>
      <c r="W19" s="253">
        <f t="shared" si="1"/>
        <v>0</v>
      </c>
      <c r="X19" s="253">
        <f t="shared" si="1"/>
        <v>0</v>
      </c>
      <c r="Y19" s="253"/>
      <c r="Z19" s="253"/>
      <c r="AA19" s="253"/>
      <c r="AB19" s="253"/>
      <c r="AC19" s="253"/>
      <c r="AD19" s="253"/>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s="6" customFormat="1" ht="15" customHeight="1" x14ac:dyDescent="0.35">
      <c r="A20" s="1"/>
      <c r="B20" s="58" t="str">
        <f t="shared" si="0"/>
        <v>!!!</v>
      </c>
      <c r="C20" s="225"/>
      <c r="D20" s="227"/>
      <c r="E20" s="218"/>
      <c r="F20" s="218"/>
      <c r="G20" s="247"/>
      <c r="H20" s="368"/>
      <c r="I20" s="384"/>
      <c r="J20" s="385"/>
      <c r="K20" s="211"/>
      <c r="L20" s="211"/>
      <c r="M20" s="211"/>
      <c r="N20" s="319"/>
      <c r="O20" s="253"/>
      <c r="P20" s="253" t="str">
        <f t="shared" si="2"/>
        <v>Leer</v>
      </c>
      <c r="Q20" s="253"/>
      <c r="R20" s="253"/>
      <c r="S20" s="253">
        <f t="shared" si="1"/>
        <v>0</v>
      </c>
      <c r="T20" s="253">
        <f t="shared" si="1"/>
        <v>0</v>
      </c>
      <c r="U20" s="253">
        <f t="shared" si="1"/>
        <v>0</v>
      </c>
      <c r="V20" s="253">
        <f t="shared" si="1"/>
        <v>0</v>
      </c>
      <c r="W20" s="253">
        <f t="shared" si="1"/>
        <v>0</v>
      </c>
      <c r="X20" s="253">
        <f t="shared" si="1"/>
        <v>0</v>
      </c>
      <c r="Y20" s="253"/>
      <c r="Z20" s="253"/>
      <c r="AA20" s="253"/>
      <c r="AB20" s="253"/>
      <c r="AC20" s="253"/>
      <c r="AD20" s="253"/>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s="6" customFormat="1" ht="15" customHeight="1" x14ac:dyDescent="0.35">
      <c r="A21" s="1"/>
      <c r="B21" s="58" t="str">
        <f t="shared" si="0"/>
        <v>!!!</v>
      </c>
      <c r="C21" s="225"/>
      <c r="D21" s="227"/>
      <c r="E21" s="218"/>
      <c r="F21" s="218"/>
      <c r="G21" s="247"/>
      <c r="H21" s="368"/>
      <c r="I21" s="384"/>
      <c r="J21" s="385"/>
      <c r="K21" s="211"/>
      <c r="L21" s="211"/>
      <c r="M21" s="211"/>
      <c r="N21" s="319"/>
      <c r="O21" s="253"/>
      <c r="P21" s="253" t="str">
        <f t="shared" si="2"/>
        <v>Leer</v>
      </c>
      <c r="Q21" s="253"/>
      <c r="R21" s="253"/>
      <c r="S21" s="253">
        <f t="shared" si="1"/>
        <v>0</v>
      </c>
      <c r="T21" s="253">
        <f t="shared" si="1"/>
        <v>0</v>
      </c>
      <c r="U21" s="253">
        <f t="shared" si="1"/>
        <v>0</v>
      </c>
      <c r="V21" s="253">
        <f t="shared" si="1"/>
        <v>0</v>
      </c>
      <c r="W21" s="253">
        <f t="shared" si="1"/>
        <v>0</v>
      </c>
      <c r="X21" s="253">
        <f t="shared" si="1"/>
        <v>0</v>
      </c>
      <c r="Y21" s="253"/>
      <c r="Z21" s="253"/>
      <c r="AA21" s="253"/>
      <c r="AB21" s="253"/>
      <c r="AC21" s="253"/>
      <c r="AD21" s="253"/>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s="6" customFormat="1" ht="15" customHeight="1" x14ac:dyDescent="0.35">
      <c r="A22" s="1"/>
      <c r="B22" s="58" t="str">
        <f>IF(F14="Ja",IF(SUM(#REF!)&lt;5,"!!!",""),"")</f>
        <v/>
      </c>
      <c r="C22" s="28"/>
      <c r="D22" s="28"/>
      <c r="E22" s="28"/>
      <c r="F22" s="28"/>
      <c r="G22" s="28"/>
      <c r="H22" s="28"/>
      <c r="I22" s="211"/>
      <c r="J22" s="211"/>
      <c r="K22" s="211"/>
      <c r="L22" s="211"/>
      <c r="M22" s="211"/>
      <c r="N22" s="319"/>
      <c r="O22" s="253"/>
      <c r="P22" s="253"/>
      <c r="Q22" s="253"/>
      <c r="R22" s="253"/>
      <c r="S22" s="253"/>
      <c r="T22" s="253"/>
      <c r="U22" s="253"/>
      <c r="V22" s="253"/>
      <c r="W22" s="253"/>
      <c r="X22" s="253"/>
      <c r="Y22" s="253"/>
      <c r="Z22" s="253"/>
      <c r="AA22" s="253"/>
      <c r="AB22" s="253"/>
      <c r="AC22" s="253"/>
      <c r="AD22" s="253"/>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s="6" customFormat="1" ht="15" customHeight="1" x14ac:dyDescent="0.35">
      <c r="A23" s="1"/>
      <c r="B23" s="194" t="s">
        <v>349</v>
      </c>
      <c r="C23" s="195" t="s">
        <v>350</v>
      </c>
      <c r="D23" s="56"/>
      <c r="E23" s="53"/>
      <c r="F23" s="28"/>
      <c r="G23" s="28"/>
      <c r="H23" s="28"/>
      <c r="I23" s="211"/>
      <c r="J23" s="211"/>
      <c r="K23" s="211"/>
      <c r="L23" s="211"/>
      <c r="M23" s="211"/>
      <c r="N23" s="319"/>
      <c r="O23" s="253"/>
      <c r="P23" s="253"/>
      <c r="Q23" s="253"/>
      <c r="R23" s="253"/>
      <c r="S23" s="253"/>
      <c r="T23" s="253"/>
      <c r="U23" s="253"/>
      <c r="V23" s="253"/>
      <c r="W23" s="253"/>
      <c r="X23" s="253"/>
      <c r="Y23" s="253"/>
      <c r="Z23" s="253"/>
      <c r="AA23" s="253"/>
      <c r="AB23" s="253"/>
      <c r="AC23" s="253"/>
      <c r="AD23" s="253"/>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s="6" customFormat="1" ht="15" customHeight="1" x14ac:dyDescent="0.35">
      <c r="A24" s="1"/>
      <c r="B24" s="194"/>
      <c r="C24" s="28" t="s">
        <v>403</v>
      </c>
      <c r="D24" s="56"/>
      <c r="E24" s="28"/>
      <c r="F24" s="28"/>
      <c r="G24" s="28"/>
      <c r="H24" s="28"/>
      <c r="I24" s="211"/>
      <c r="J24" s="211"/>
      <c r="K24" s="211"/>
      <c r="L24" s="211"/>
      <c r="M24" s="211"/>
      <c r="N24" s="319"/>
      <c r="O24" s="253"/>
      <c r="P24" s="253"/>
      <c r="Q24" s="253"/>
      <c r="R24" s="253"/>
      <c r="S24" s="253"/>
      <c r="T24" s="253"/>
      <c r="U24" s="253"/>
      <c r="V24" s="253"/>
      <c r="W24" s="253"/>
      <c r="X24" s="253"/>
      <c r="Y24" s="253"/>
      <c r="Z24" s="253"/>
      <c r="AA24" s="253"/>
      <c r="AB24" s="253"/>
      <c r="AC24" s="253"/>
      <c r="AD24" s="253"/>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35">
      <c r="B25" s="51"/>
      <c r="C25" s="366" t="s">
        <v>398</v>
      </c>
      <c r="D25" s="383" t="s">
        <v>344</v>
      </c>
      <c r="E25" s="354" t="s">
        <v>351</v>
      </c>
      <c r="F25" s="383" t="s">
        <v>423</v>
      </c>
      <c r="G25" s="383" t="s">
        <v>352</v>
      </c>
      <c r="H25" s="348" t="s">
        <v>348</v>
      </c>
      <c r="I25" s="398"/>
      <c r="J25" s="399"/>
      <c r="K25" s="211"/>
      <c r="L25" s="211"/>
      <c r="M25" s="211"/>
      <c r="N25" s="319"/>
      <c r="P25" s="371" t="s">
        <v>517</v>
      </c>
    </row>
    <row r="26" spans="1:54" x14ac:dyDescent="0.35">
      <c r="B26" s="51"/>
      <c r="C26" s="382"/>
      <c r="D26" s="382"/>
      <c r="E26" s="382"/>
      <c r="F26" s="382"/>
      <c r="G26" s="382"/>
      <c r="H26" s="400"/>
      <c r="I26" s="398"/>
      <c r="J26" s="399"/>
      <c r="K26" s="211"/>
      <c r="L26" s="211"/>
      <c r="M26" s="211"/>
      <c r="N26" s="319"/>
      <c r="P26" s="371"/>
    </row>
    <row r="27" spans="1:54" x14ac:dyDescent="0.35">
      <c r="B27" s="58" t="str">
        <f t="shared" ref="B27:B32" si="3">IF(SUM(S27:W27)&lt;5,"!!!","")</f>
        <v>!!!</v>
      </c>
      <c r="C27" s="225"/>
      <c r="D27" s="227"/>
      <c r="E27" s="218"/>
      <c r="F27" s="218"/>
      <c r="G27" s="247"/>
      <c r="H27" s="368"/>
      <c r="I27" s="384"/>
      <c r="J27" s="385"/>
      <c r="K27" s="211"/>
      <c r="L27" s="211"/>
      <c r="M27" s="211"/>
      <c r="N27" s="319"/>
      <c r="P27" s="253" t="s">
        <v>84</v>
      </c>
      <c r="S27" s="253">
        <f t="shared" ref="S27:X32" si="4">IF(LEN(C27)&gt;0,1,0)</f>
        <v>0</v>
      </c>
      <c r="T27" s="253">
        <f t="shared" si="4"/>
        <v>0</v>
      </c>
      <c r="U27" s="253">
        <f t="shared" si="4"/>
        <v>0</v>
      </c>
      <c r="V27" s="253">
        <f t="shared" si="4"/>
        <v>0</v>
      </c>
      <c r="W27" s="253">
        <f t="shared" si="4"/>
        <v>0</v>
      </c>
      <c r="X27" s="253">
        <f t="shared" si="4"/>
        <v>0</v>
      </c>
    </row>
    <row r="28" spans="1:54" x14ac:dyDescent="0.35">
      <c r="B28" s="58" t="str">
        <f t="shared" si="3"/>
        <v>!!!</v>
      </c>
      <c r="C28" s="225"/>
      <c r="D28" s="227"/>
      <c r="E28" s="218"/>
      <c r="F28" s="218"/>
      <c r="G28" s="247"/>
      <c r="H28" s="368"/>
      <c r="I28" s="384"/>
      <c r="J28" s="385"/>
      <c r="K28" s="211"/>
      <c r="L28" s="211"/>
      <c r="M28" s="211"/>
      <c r="N28" s="319"/>
      <c r="P28" s="253" t="str">
        <f>IF(C27&lt;&gt;"","Einrichtungen","Leer")</f>
        <v>Leer</v>
      </c>
      <c r="S28" s="253">
        <f t="shared" si="4"/>
        <v>0</v>
      </c>
      <c r="T28" s="253">
        <f t="shared" si="4"/>
        <v>0</v>
      </c>
      <c r="U28" s="253">
        <f t="shared" si="4"/>
        <v>0</v>
      </c>
      <c r="V28" s="253">
        <f t="shared" si="4"/>
        <v>0</v>
      </c>
      <c r="W28" s="253">
        <f t="shared" si="4"/>
        <v>0</v>
      </c>
      <c r="X28" s="253">
        <f t="shared" si="4"/>
        <v>0</v>
      </c>
    </row>
    <row r="29" spans="1:54" x14ac:dyDescent="0.35">
      <c r="B29" s="58" t="str">
        <f t="shared" si="3"/>
        <v>!!!</v>
      </c>
      <c r="C29" s="225"/>
      <c r="D29" s="227"/>
      <c r="E29" s="218"/>
      <c r="F29" s="218"/>
      <c r="G29" s="247"/>
      <c r="H29" s="368"/>
      <c r="I29" s="384"/>
      <c r="J29" s="385"/>
      <c r="K29" s="211"/>
      <c r="L29" s="211"/>
      <c r="M29" s="211"/>
      <c r="N29" s="319"/>
      <c r="P29" s="253" t="str">
        <f t="shared" ref="P29:P32" si="5">IF(C28&lt;&gt;"","Einrichtungen","Leer")</f>
        <v>Leer</v>
      </c>
      <c r="S29" s="253">
        <f t="shared" si="4"/>
        <v>0</v>
      </c>
      <c r="T29" s="253">
        <f t="shared" si="4"/>
        <v>0</v>
      </c>
      <c r="U29" s="253">
        <f t="shared" si="4"/>
        <v>0</v>
      </c>
      <c r="V29" s="253">
        <f t="shared" si="4"/>
        <v>0</v>
      </c>
      <c r="W29" s="253">
        <f t="shared" si="4"/>
        <v>0</v>
      </c>
      <c r="X29" s="253">
        <f t="shared" si="4"/>
        <v>0</v>
      </c>
    </row>
    <row r="30" spans="1:54" x14ac:dyDescent="0.35">
      <c r="B30" s="58" t="str">
        <f t="shared" si="3"/>
        <v>!!!</v>
      </c>
      <c r="C30" s="225"/>
      <c r="D30" s="227"/>
      <c r="E30" s="218"/>
      <c r="F30" s="218"/>
      <c r="G30" s="247"/>
      <c r="H30" s="368"/>
      <c r="I30" s="384"/>
      <c r="J30" s="385"/>
      <c r="K30" s="211"/>
      <c r="L30" s="211"/>
      <c r="M30" s="211"/>
      <c r="N30" s="319"/>
      <c r="P30" s="253" t="str">
        <f t="shared" si="5"/>
        <v>Leer</v>
      </c>
      <c r="S30" s="253">
        <f t="shared" si="4"/>
        <v>0</v>
      </c>
      <c r="T30" s="253">
        <f t="shared" si="4"/>
        <v>0</v>
      </c>
      <c r="U30" s="253">
        <f t="shared" si="4"/>
        <v>0</v>
      </c>
      <c r="V30" s="253">
        <f t="shared" si="4"/>
        <v>0</v>
      </c>
      <c r="W30" s="253">
        <f t="shared" si="4"/>
        <v>0</v>
      </c>
      <c r="X30" s="253">
        <f t="shared" si="4"/>
        <v>0</v>
      </c>
    </row>
    <row r="31" spans="1:54" x14ac:dyDescent="0.35">
      <c r="B31" s="58" t="str">
        <f t="shared" si="3"/>
        <v>!!!</v>
      </c>
      <c r="C31" s="225"/>
      <c r="D31" s="227"/>
      <c r="E31" s="218"/>
      <c r="F31" s="218"/>
      <c r="G31" s="247"/>
      <c r="H31" s="368"/>
      <c r="I31" s="384"/>
      <c r="J31" s="385"/>
      <c r="K31" s="211"/>
      <c r="L31" s="211"/>
      <c r="M31" s="211"/>
      <c r="N31" s="319"/>
      <c r="P31" s="253" t="str">
        <f t="shared" si="5"/>
        <v>Leer</v>
      </c>
      <c r="S31" s="253">
        <f t="shared" si="4"/>
        <v>0</v>
      </c>
      <c r="T31" s="253">
        <f t="shared" si="4"/>
        <v>0</v>
      </c>
      <c r="U31" s="253">
        <f t="shared" si="4"/>
        <v>0</v>
      </c>
      <c r="V31" s="253">
        <f t="shared" si="4"/>
        <v>0</v>
      </c>
      <c r="W31" s="253">
        <f t="shared" si="4"/>
        <v>0</v>
      </c>
      <c r="X31" s="253">
        <f t="shared" si="4"/>
        <v>0</v>
      </c>
    </row>
    <row r="32" spans="1:54" x14ac:dyDescent="0.35">
      <c r="B32" s="58" t="str">
        <f t="shared" si="3"/>
        <v>!!!</v>
      </c>
      <c r="C32" s="225"/>
      <c r="D32" s="227"/>
      <c r="E32" s="218"/>
      <c r="F32" s="218"/>
      <c r="G32" s="247"/>
      <c r="H32" s="368"/>
      <c r="I32" s="384"/>
      <c r="J32" s="385"/>
      <c r="K32" s="211"/>
      <c r="L32" s="211"/>
      <c r="M32" s="211"/>
      <c r="N32" s="319"/>
      <c r="P32" s="253" t="str">
        <f t="shared" si="5"/>
        <v>Leer</v>
      </c>
      <c r="S32" s="253">
        <f t="shared" si="4"/>
        <v>0</v>
      </c>
      <c r="T32" s="253">
        <f t="shared" si="4"/>
        <v>0</v>
      </c>
      <c r="U32" s="253">
        <f t="shared" si="4"/>
        <v>0</v>
      </c>
      <c r="V32" s="253">
        <f t="shared" si="4"/>
        <v>0</v>
      </c>
      <c r="W32" s="253">
        <f t="shared" si="4"/>
        <v>0</v>
      </c>
      <c r="X32" s="253">
        <f t="shared" si="4"/>
        <v>0</v>
      </c>
    </row>
    <row r="33" spans="2:22" x14ac:dyDescent="0.35">
      <c r="B33" s="58" t="str">
        <f>IF(F25="Ja",IF(SUM(#REF!)&lt;5,"!!!",""),"")</f>
        <v/>
      </c>
      <c r="C33" s="28"/>
      <c r="D33" s="28"/>
      <c r="E33" s="28"/>
      <c r="F33" s="28"/>
      <c r="G33" s="28"/>
      <c r="H33" s="28"/>
      <c r="I33" s="211"/>
      <c r="J33" s="211"/>
      <c r="K33" s="211"/>
      <c r="L33" s="211"/>
      <c r="M33" s="211"/>
      <c r="N33" s="319"/>
    </row>
    <row r="34" spans="2:22" x14ac:dyDescent="0.35">
      <c r="B34" s="194" t="s">
        <v>353</v>
      </c>
      <c r="C34" s="195" t="s">
        <v>354</v>
      </c>
      <c r="D34" s="56"/>
      <c r="E34" s="53"/>
      <c r="F34" s="28"/>
      <c r="G34" s="28"/>
      <c r="H34" s="28"/>
      <c r="I34" s="211"/>
      <c r="J34" s="211"/>
      <c r="K34" s="211"/>
      <c r="L34" s="211"/>
      <c r="M34" s="211"/>
      <c r="N34" s="319"/>
    </row>
    <row r="35" spans="2:22" x14ac:dyDescent="0.35">
      <c r="B35" s="194"/>
      <c r="C35" s="28" t="s">
        <v>404</v>
      </c>
      <c r="D35" s="56"/>
      <c r="E35" s="28"/>
      <c r="F35" s="28"/>
      <c r="G35" s="28"/>
      <c r="H35" s="28"/>
      <c r="I35" s="211"/>
      <c r="J35" s="211"/>
      <c r="K35" s="211"/>
      <c r="L35" s="211"/>
      <c r="M35" s="211"/>
      <c r="N35" s="319"/>
    </row>
    <row r="36" spans="2:22" ht="15" customHeight="1" x14ac:dyDescent="0.35">
      <c r="B36" s="51"/>
      <c r="C36" s="366" t="s">
        <v>398</v>
      </c>
      <c r="D36" s="383" t="s">
        <v>344</v>
      </c>
      <c r="E36" s="354" t="s">
        <v>355</v>
      </c>
      <c r="F36" s="383" t="s">
        <v>356</v>
      </c>
      <c r="G36" s="386" t="s">
        <v>348</v>
      </c>
      <c r="H36" s="387"/>
      <c r="I36" s="387"/>
      <c r="J36" s="388"/>
      <c r="K36" s="211"/>
      <c r="L36" s="211"/>
      <c r="M36" s="211"/>
      <c r="N36" s="319"/>
      <c r="P36" s="371" t="s">
        <v>517</v>
      </c>
    </row>
    <row r="37" spans="2:22" ht="15" customHeight="1" x14ac:dyDescent="0.35">
      <c r="B37" s="51"/>
      <c r="C37" s="366"/>
      <c r="D37" s="383"/>
      <c r="E37" s="354"/>
      <c r="F37" s="383"/>
      <c r="G37" s="389"/>
      <c r="H37" s="338"/>
      <c r="I37" s="338"/>
      <c r="J37" s="390"/>
      <c r="K37" s="211"/>
      <c r="L37" s="211"/>
      <c r="M37" s="211"/>
      <c r="N37" s="319"/>
      <c r="P37" s="371"/>
    </row>
    <row r="38" spans="2:22" x14ac:dyDescent="0.35">
      <c r="B38" s="51"/>
      <c r="C38" s="382"/>
      <c r="D38" s="382"/>
      <c r="E38" s="382"/>
      <c r="F38" s="382"/>
      <c r="G38" s="391"/>
      <c r="H38" s="392"/>
      <c r="I38" s="392"/>
      <c r="J38" s="393"/>
      <c r="K38" s="211"/>
      <c r="L38" s="211"/>
      <c r="M38" s="211"/>
      <c r="N38" s="319"/>
      <c r="P38" s="371"/>
    </row>
    <row r="39" spans="2:22" x14ac:dyDescent="0.35">
      <c r="B39" s="58" t="str">
        <f t="shared" ref="B39:B44" si="6">IF(SUM(S39:V39)&lt;4,"!!!","")</f>
        <v>!!!</v>
      </c>
      <c r="C39" s="225"/>
      <c r="D39" s="227"/>
      <c r="E39" s="217"/>
      <c r="F39" s="217"/>
      <c r="G39" s="368"/>
      <c r="H39" s="369"/>
      <c r="I39" s="369"/>
      <c r="J39" s="370"/>
      <c r="K39" s="211"/>
      <c r="L39" s="211"/>
      <c r="M39" s="211"/>
      <c r="N39" s="319"/>
      <c r="P39" s="253" t="s">
        <v>84</v>
      </c>
      <c r="S39" s="253">
        <f t="shared" ref="S39:V44" si="7">IF(LEN(C39)&gt;0,1,0)</f>
        <v>0</v>
      </c>
      <c r="T39" s="253">
        <f t="shared" si="7"/>
        <v>0</v>
      </c>
      <c r="U39" s="253">
        <f t="shared" si="7"/>
        <v>0</v>
      </c>
      <c r="V39" s="253">
        <f t="shared" si="7"/>
        <v>0</v>
      </c>
    </row>
    <row r="40" spans="2:22" x14ac:dyDescent="0.35">
      <c r="B40" s="58" t="str">
        <f t="shared" si="6"/>
        <v>!!!</v>
      </c>
      <c r="C40" s="225"/>
      <c r="D40" s="227"/>
      <c r="E40" s="217"/>
      <c r="F40" s="217"/>
      <c r="G40" s="368"/>
      <c r="H40" s="369"/>
      <c r="I40" s="369"/>
      <c r="J40" s="370"/>
      <c r="K40" s="211"/>
      <c r="L40" s="211"/>
      <c r="M40" s="211"/>
      <c r="N40" s="319"/>
      <c r="P40" s="253" t="str">
        <f>IF(C39&lt;&gt;"","Einrichtungen","Leer")</f>
        <v>Leer</v>
      </c>
      <c r="S40" s="253">
        <f t="shared" si="7"/>
        <v>0</v>
      </c>
      <c r="T40" s="253">
        <f t="shared" si="7"/>
        <v>0</v>
      </c>
      <c r="U40" s="253">
        <f t="shared" si="7"/>
        <v>0</v>
      </c>
      <c r="V40" s="253">
        <f t="shared" si="7"/>
        <v>0</v>
      </c>
    </row>
    <row r="41" spans="2:22" x14ac:dyDescent="0.35">
      <c r="B41" s="58" t="str">
        <f t="shared" si="6"/>
        <v>!!!</v>
      </c>
      <c r="C41" s="225"/>
      <c r="D41" s="227"/>
      <c r="E41" s="217"/>
      <c r="F41" s="217"/>
      <c r="G41" s="368"/>
      <c r="H41" s="369"/>
      <c r="I41" s="369"/>
      <c r="J41" s="370"/>
      <c r="K41" s="211"/>
      <c r="L41" s="211"/>
      <c r="M41" s="211"/>
      <c r="N41" s="319"/>
      <c r="P41" s="253" t="str">
        <f t="shared" ref="P41:P44" si="8">IF(C40&lt;&gt;"","Einrichtungen","Leer")</f>
        <v>Leer</v>
      </c>
      <c r="S41" s="253">
        <f t="shared" si="7"/>
        <v>0</v>
      </c>
      <c r="T41" s="253">
        <f t="shared" si="7"/>
        <v>0</v>
      </c>
      <c r="U41" s="253">
        <f t="shared" si="7"/>
        <v>0</v>
      </c>
      <c r="V41" s="253">
        <f t="shared" si="7"/>
        <v>0</v>
      </c>
    </row>
    <row r="42" spans="2:22" x14ac:dyDescent="0.35">
      <c r="B42" s="58" t="str">
        <f t="shared" si="6"/>
        <v>!!!</v>
      </c>
      <c r="C42" s="225"/>
      <c r="D42" s="227"/>
      <c r="E42" s="217"/>
      <c r="F42" s="217"/>
      <c r="G42" s="368"/>
      <c r="H42" s="369"/>
      <c r="I42" s="369"/>
      <c r="J42" s="370"/>
      <c r="K42" s="211"/>
      <c r="L42" s="211"/>
      <c r="M42" s="211"/>
      <c r="N42" s="319"/>
      <c r="P42" s="253" t="str">
        <f t="shared" si="8"/>
        <v>Leer</v>
      </c>
      <c r="S42" s="253">
        <f t="shared" si="7"/>
        <v>0</v>
      </c>
      <c r="T42" s="253">
        <f t="shared" si="7"/>
        <v>0</v>
      </c>
      <c r="U42" s="253">
        <f t="shared" si="7"/>
        <v>0</v>
      </c>
      <c r="V42" s="253">
        <f t="shared" si="7"/>
        <v>0</v>
      </c>
    </row>
    <row r="43" spans="2:22" x14ac:dyDescent="0.35">
      <c r="B43" s="58" t="str">
        <f t="shared" si="6"/>
        <v>!!!</v>
      </c>
      <c r="C43" s="225"/>
      <c r="D43" s="227"/>
      <c r="E43" s="217"/>
      <c r="F43" s="217"/>
      <c r="G43" s="368"/>
      <c r="H43" s="369"/>
      <c r="I43" s="369"/>
      <c r="J43" s="370"/>
      <c r="K43" s="211"/>
      <c r="L43" s="211"/>
      <c r="M43" s="211"/>
      <c r="N43" s="319"/>
      <c r="P43" s="253" t="str">
        <f t="shared" si="8"/>
        <v>Leer</v>
      </c>
      <c r="S43" s="253">
        <f t="shared" si="7"/>
        <v>0</v>
      </c>
      <c r="T43" s="253">
        <f t="shared" si="7"/>
        <v>0</v>
      </c>
      <c r="U43" s="253">
        <f t="shared" si="7"/>
        <v>0</v>
      </c>
      <c r="V43" s="253">
        <f t="shared" si="7"/>
        <v>0</v>
      </c>
    </row>
    <row r="44" spans="2:22" x14ac:dyDescent="0.35">
      <c r="B44" s="58" t="str">
        <f t="shared" si="6"/>
        <v>!!!</v>
      </c>
      <c r="C44" s="225"/>
      <c r="D44" s="227"/>
      <c r="E44" s="217"/>
      <c r="F44" s="217"/>
      <c r="G44" s="368"/>
      <c r="H44" s="369"/>
      <c r="I44" s="369"/>
      <c r="J44" s="370"/>
      <c r="K44" s="211"/>
      <c r="L44" s="211"/>
      <c r="M44" s="211"/>
      <c r="N44" s="319"/>
      <c r="P44" s="253" t="str">
        <f t="shared" si="8"/>
        <v>Leer</v>
      </c>
      <c r="S44" s="253">
        <f t="shared" si="7"/>
        <v>0</v>
      </c>
      <c r="T44" s="253">
        <f t="shared" si="7"/>
        <v>0</v>
      </c>
      <c r="U44" s="253">
        <f t="shared" si="7"/>
        <v>0</v>
      </c>
      <c r="V44" s="253">
        <f t="shared" si="7"/>
        <v>0</v>
      </c>
    </row>
    <row r="45" spans="2:22" x14ac:dyDescent="0.35">
      <c r="B45" s="58" t="str">
        <f>IF(F37="Ja",IF(SUM(#REF!)&lt;5,"!!!",""),"")</f>
        <v/>
      </c>
      <c r="C45" s="28"/>
      <c r="D45" s="28"/>
      <c r="E45" s="28"/>
      <c r="F45" s="28"/>
      <c r="G45" s="28"/>
      <c r="H45" s="28"/>
      <c r="I45" s="211"/>
      <c r="J45" s="211"/>
      <c r="K45" s="211"/>
      <c r="L45" s="211"/>
      <c r="M45" s="211"/>
      <c r="N45" s="319"/>
    </row>
    <row r="46" spans="2:22" x14ac:dyDescent="0.35">
      <c r="B46" s="194" t="s">
        <v>357</v>
      </c>
      <c r="C46" s="195" t="s">
        <v>526</v>
      </c>
      <c r="D46" s="56"/>
      <c r="E46" s="53"/>
      <c r="F46" s="28"/>
      <c r="G46" s="28"/>
      <c r="H46" s="28"/>
      <c r="I46" s="211"/>
      <c r="J46" s="211"/>
      <c r="K46" s="211"/>
      <c r="L46" s="211"/>
      <c r="M46" s="211"/>
      <c r="N46" s="319"/>
    </row>
    <row r="47" spans="2:22" ht="14.25" customHeight="1" x14ac:dyDescent="0.35">
      <c r="B47" s="194"/>
      <c r="C47" s="331" t="s">
        <v>1173</v>
      </c>
      <c r="D47" s="331"/>
      <c r="E47" s="331"/>
      <c r="F47" s="331"/>
      <c r="G47" s="331"/>
      <c r="H47" s="28"/>
      <c r="I47" s="211"/>
      <c r="J47" s="211"/>
      <c r="K47" s="211"/>
      <c r="L47" s="211"/>
      <c r="M47" s="211"/>
      <c r="N47" s="319"/>
    </row>
    <row r="48" spans="2:22" ht="14.25" customHeight="1" x14ac:dyDescent="0.35">
      <c r="B48" s="194"/>
      <c r="C48" s="331"/>
      <c r="D48" s="331"/>
      <c r="E48" s="331"/>
      <c r="F48" s="331"/>
      <c r="G48" s="331"/>
      <c r="H48" s="28"/>
      <c r="I48" s="211"/>
      <c r="J48" s="211"/>
      <c r="K48" s="211"/>
      <c r="L48" s="211"/>
      <c r="M48" s="211"/>
      <c r="N48" s="319"/>
    </row>
    <row r="49" spans="2:23" ht="14.25" customHeight="1" x14ac:dyDescent="0.35">
      <c r="B49" s="194"/>
      <c r="C49" s="331"/>
      <c r="D49" s="331"/>
      <c r="E49" s="331"/>
      <c r="F49" s="331"/>
      <c r="G49" s="331"/>
      <c r="H49" s="28"/>
      <c r="I49" s="211"/>
      <c r="J49" s="211"/>
      <c r="K49" s="211"/>
      <c r="L49" s="211"/>
      <c r="M49" s="211"/>
      <c r="N49" s="319"/>
    </row>
    <row r="50" spans="2:23" ht="14.25" customHeight="1" x14ac:dyDescent="0.35">
      <c r="B50" s="194"/>
      <c r="C50" s="331"/>
      <c r="D50" s="331"/>
      <c r="E50" s="331"/>
      <c r="F50" s="331"/>
      <c r="G50" s="331"/>
      <c r="H50" s="28"/>
      <c r="I50" s="211"/>
      <c r="J50" s="211"/>
      <c r="K50" s="211"/>
      <c r="L50" s="211"/>
      <c r="M50" s="211"/>
      <c r="N50" s="319"/>
    </row>
    <row r="51" spans="2:23" ht="14.25" customHeight="1" x14ac:dyDescent="0.35">
      <c r="B51" s="194"/>
      <c r="C51" s="367"/>
      <c r="D51" s="367"/>
      <c r="E51" s="367"/>
      <c r="F51" s="367"/>
      <c r="G51" s="367"/>
      <c r="H51" s="28"/>
      <c r="I51" s="211"/>
      <c r="J51" s="211"/>
      <c r="K51" s="211"/>
      <c r="L51" s="211"/>
      <c r="M51" s="211"/>
      <c r="N51" s="319"/>
    </row>
    <row r="52" spans="2:23" ht="15" customHeight="1" x14ac:dyDescent="0.35">
      <c r="B52" s="51"/>
      <c r="C52" s="366" t="s">
        <v>398</v>
      </c>
      <c r="D52" s="364" t="s">
        <v>440</v>
      </c>
      <c r="E52" s="366" t="s">
        <v>528</v>
      </c>
      <c r="F52" s="366" t="s">
        <v>441</v>
      </c>
      <c r="G52" s="366" t="s">
        <v>442</v>
      </c>
      <c r="H52" s="372" t="s">
        <v>348</v>
      </c>
      <c r="I52" s="373"/>
      <c r="J52" s="373"/>
      <c r="K52" s="374"/>
      <c r="L52" s="211"/>
      <c r="M52" s="211"/>
      <c r="N52" s="319"/>
      <c r="P52" s="371" t="s">
        <v>517</v>
      </c>
    </row>
    <row r="53" spans="2:23" x14ac:dyDescent="0.35">
      <c r="B53" s="51"/>
      <c r="C53" s="366"/>
      <c r="D53" s="364"/>
      <c r="E53" s="366"/>
      <c r="F53" s="366"/>
      <c r="G53" s="366"/>
      <c r="H53" s="375"/>
      <c r="I53" s="376"/>
      <c r="J53" s="376"/>
      <c r="K53" s="377"/>
      <c r="L53" s="211"/>
      <c r="M53" s="211"/>
      <c r="N53" s="319"/>
      <c r="P53" s="371"/>
    </row>
    <row r="54" spans="2:23" x14ac:dyDescent="0.35">
      <c r="B54" s="51"/>
      <c r="C54" s="365"/>
      <c r="D54" s="365"/>
      <c r="E54" s="365"/>
      <c r="F54" s="365"/>
      <c r="G54" s="365"/>
      <c r="H54" s="378"/>
      <c r="I54" s="379"/>
      <c r="J54" s="379"/>
      <c r="K54" s="380"/>
      <c r="L54" s="211"/>
      <c r="M54" s="211"/>
      <c r="N54" s="319"/>
      <c r="P54" s="371"/>
      <c r="W54" s="253" t="s">
        <v>549</v>
      </c>
    </row>
    <row r="55" spans="2:23" x14ac:dyDescent="0.35">
      <c r="B55" s="58" t="str">
        <f>IF(SUM(S55:V55)&lt;4,"!!!","")</f>
        <v>!!!</v>
      </c>
      <c r="C55" s="225"/>
      <c r="D55" s="249"/>
      <c r="E55" s="249"/>
      <c r="F55" s="249"/>
      <c r="G55" s="249"/>
      <c r="H55" s="368"/>
      <c r="I55" s="369"/>
      <c r="J55" s="369"/>
      <c r="K55" s="370"/>
      <c r="L55" s="211"/>
      <c r="M55" s="211"/>
      <c r="N55" s="319"/>
      <c r="P55" s="253" t="s">
        <v>84</v>
      </c>
      <c r="Q55" s="253" t="str">
        <f>IF(C55&lt;&gt;"","JN","Leer")</f>
        <v>Leer</v>
      </c>
      <c r="S55" s="253">
        <f t="shared" ref="S55" si="9">IF(LEN(C55)&gt;0,1,0)</f>
        <v>0</v>
      </c>
      <c r="T55" s="253">
        <f t="shared" ref="T55" si="10">IF(LEN(D55)&gt;0,1,0)</f>
        <v>0</v>
      </c>
      <c r="U55" s="253">
        <f t="shared" ref="U55" si="11">IF(LEN(E55)&gt;0,1,0)</f>
        <v>0</v>
      </c>
      <c r="V55" s="253">
        <f t="shared" ref="V55:W60" si="12">IF(LEN(G55)&gt;0,1,0)</f>
        <v>0</v>
      </c>
      <c r="W55" s="253">
        <f t="shared" si="12"/>
        <v>0</v>
      </c>
    </row>
    <row r="56" spans="2:23" x14ac:dyDescent="0.35">
      <c r="B56" s="58" t="str">
        <f t="shared" ref="B56:B60" si="13">IF(SUM(S56:V56)&lt;4,"!!!","")</f>
        <v>!!!</v>
      </c>
      <c r="C56" s="225"/>
      <c r="D56" s="249"/>
      <c r="E56" s="249"/>
      <c r="F56" s="249"/>
      <c r="G56" s="249"/>
      <c r="H56" s="368"/>
      <c r="I56" s="369"/>
      <c r="J56" s="369"/>
      <c r="K56" s="370"/>
      <c r="L56" s="211"/>
      <c r="M56" s="211"/>
      <c r="N56" s="319"/>
      <c r="P56" s="253" t="str">
        <f>IF(C55&lt;&gt;"","Einrichtungen","Leer")</f>
        <v>Leer</v>
      </c>
      <c r="Q56" s="253" t="str">
        <f t="shared" ref="Q56:Q60" si="14">IF(C56&lt;&gt;"","JN","Leer")</f>
        <v>Leer</v>
      </c>
      <c r="S56" s="253">
        <f t="shared" ref="S56:S60" si="15">IF(LEN(C56)&gt;0,1,0)</f>
        <v>0</v>
      </c>
      <c r="T56" s="253">
        <f t="shared" ref="T56:T60" si="16">IF(LEN(D56)&gt;0,1,0)</f>
        <v>0</v>
      </c>
      <c r="U56" s="253">
        <f t="shared" ref="U56:U60" si="17">IF(LEN(E56)&gt;0,1,0)</f>
        <v>0</v>
      </c>
      <c r="V56" s="253">
        <f t="shared" si="12"/>
        <v>0</v>
      </c>
      <c r="W56" s="253">
        <f t="shared" si="12"/>
        <v>0</v>
      </c>
    </row>
    <row r="57" spans="2:23" x14ac:dyDescent="0.35">
      <c r="B57" s="58" t="str">
        <f t="shared" si="13"/>
        <v>!!!</v>
      </c>
      <c r="C57" s="225"/>
      <c r="D57" s="249"/>
      <c r="E57" s="249"/>
      <c r="F57" s="249"/>
      <c r="G57" s="249"/>
      <c r="H57" s="368"/>
      <c r="I57" s="369"/>
      <c r="J57" s="369"/>
      <c r="K57" s="370"/>
      <c r="L57" s="211"/>
      <c r="M57" s="211"/>
      <c r="N57" s="319"/>
      <c r="P57" s="253" t="str">
        <f t="shared" ref="P57:P60" si="18">IF(C56&lt;&gt;"","Einrichtungen","Leer")</f>
        <v>Leer</v>
      </c>
      <c r="Q57" s="253" t="str">
        <f t="shared" si="14"/>
        <v>Leer</v>
      </c>
      <c r="S57" s="253">
        <f t="shared" si="15"/>
        <v>0</v>
      </c>
      <c r="T57" s="253">
        <f t="shared" si="16"/>
        <v>0</v>
      </c>
      <c r="U57" s="253">
        <f t="shared" si="17"/>
        <v>0</v>
      </c>
      <c r="V57" s="253">
        <f t="shared" si="12"/>
        <v>0</v>
      </c>
      <c r="W57" s="253">
        <f t="shared" si="12"/>
        <v>0</v>
      </c>
    </row>
    <row r="58" spans="2:23" x14ac:dyDescent="0.35">
      <c r="B58" s="58" t="str">
        <f t="shared" si="13"/>
        <v>!!!</v>
      </c>
      <c r="C58" s="225"/>
      <c r="D58" s="249"/>
      <c r="E58" s="249"/>
      <c r="F58" s="249"/>
      <c r="G58" s="249"/>
      <c r="H58" s="368"/>
      <c r="I58" s="369"/>
      <c r="J58" s="369"/>
      <c r="K58" s="370"/>
      <c r="L58" s="211"/>
      <c r="M58" s="211"/>
      <c r="N58" s="319"/>
      <c r="P58" s="253" t="str">
        <f t="shared" si="18"/>
        <v>Leer</v>
      </c>
      <c r="Q58" s="253" t="str">
        <f t="shared" si="14"/>
        <v>Leer</v>
      </c>
      <c r="S58" s="253">
        <f t="shared" si="15"/>
        <v>0</v>
      </c>
      <c r="T58" s="253">
        <f t="shared" si="16"/>
        <v>0</v>
      </c>
      <c r="U58" s="253">
        <f t="shared" si="17"/>
        <v>0</v>
      </c>
      <c r="V58" s="253">
        <f t="shared" si="12"/>
        <v>0</v>
      </c>
      <c r="W58" s="253">
        <f t="shared" si="12"/>
        <v>0</v>
      </c>
    </row>
    <row r="59" spans="2:23" x14ac:dyDescent="0.35">
      <c r="B59" s="58" t="str">
        <f t="shared" si="13"/>
        <v>!!!</v>
      </c>
      <c r="C59" s="225"/>
      <c r="D59" s="249"/>
      <c r="E59" s="249"/>
      <c r="F59" s="249"/>
      <c r="G59" s="249"/>
      <c r="H59" s="368"/>
      <c r="I59" s="369"/>
      <c r="J59" s="369"/>
      <c r="K59" s="370"/>
      <c r="L59" s="211"/>
      <c r="M59" s="211"/>
      <c r="N59" s="319"/>
      <c r="P59" s="253" t="str">
        <f t="shared" si="18"/>
        <v>Leer</v>
      </c>
      <c r="Q59" s="253" t="str">
        <f t="shared" si="14"/>
        <v>Leer</v>
      </c>
      <c r="S59" s="253">
        <f t="shared" si="15"/>
        <v>0</v>
      </c>
      <c r="T59" s="253">
        <f t="shared" si="16"/>
        <v>0</v>
      </c>
      <c r="U59" s="253">
        <f t="shared" si="17"/>
        <v>0</v>
      </c>
      <c r="V59" s="253">
        <f t="shared" si="12"/>
        <v>0</v>
      </c>
      <c r="W59" s="253">
        <f t="shared" si="12"/>
        <v>0</v>
      </c>
    </row>
    <row r="60" spans="2:23" x14ac:dyDescent="0.35">
      <c r="B60" s="58" t="str">
        <f t="shared" si="13"/>
        <v>!!!</v>
      </c>
      <c r="C60" s="225"/>
      <c r="D60" s="249"/>
      <c r="E60" s="249"/>
      <c r="F60" s="249"/>
      <c r="G60" s="249"/>
      <c r="H60" s="368"/>
      <c r="I60" s="369"/>
      <c r="J60" s="369"/>
      <c r="K60" s="370"/>
      <c r="L60" s="211"/>
      <c r="M60" s="211"/>
      <c r="N60" s="319"/>
      <c r="P60" s="253" t="str">
        <f t="shared" si="18"/>
        <v>Leer</v>
      </c>
      <c r="Q60" s="253" t="str">
        <f t="shared" si="14"/>
        <v>Leer</v>
      </c>
      <c r="S60" s="253">
        <f t="shared" si="15"/>
        <v>0</v>
      </c>
      <c r="T60" s="253">
        <f t="shared" si="16"/>
        <v>0</v>
      </c>
      <c r="U60" s="253">
        <f t="shared" si="17"/>
        <v>0</v>
      </c>
      <c r="V60" s="253">
        <f t="shared" si="12"/>
        <v>0</v>
      </c>
      <c r="W60" s="253">
        <f t="shared" si="12"/>
        <v>0</v>
      </c>
    </row>
    <row r="61" spans="2:23" x14ac:dyDescent="0.35">
      <c r="B61" s="58"/>
      <c r="C61" s="28"/>
      <c r="D61" s="28"/>
      <c r="E61" s="28"/>
      <c r="F61" s="28"/>
      <c r="G61" s="28"/>
      <c r="H61" s="28"/>
      <c r="I61" s="211"/>
      <c r="J61" s="211"/>
      <c r="K61" s="211"/>
      <c r="L61" s="211"/>
      <c r="M61" s="211"/>
      <c r="N61" s="319"/>
    </row>
    <row r="62" spans="2:23" x14ac:dyDescent="0.35">
      <c r="B62" s="194" t="s">
        <v>443</v>
      </c>
      <c r="C62" s="195" t="s">
        <v>358</v>
      </c>
      <c r="D62" s="56"/>
      <c r="E62" s="53"/>
      <c r="F62" s="28"/>
      <c r="G62" s="28"/>
      <c r="H62" s="28"/>
      <c r="I62" s="211"/>
      <c r="J62" s="211"/>
      <c r="K62" s="211"/>
      <c r="L62" s="211"/>
      <c r="M62" s="211"/>
      <c r="N62" s="319"/>
    </row>
    <row r="63" spans="2:23" x14ac:dyDescent="0.35">
      <c r="B63" s="194"/>
      <c r="C63" s="381" t="s">
        <v>424</v>
      </c>
      <c r="D63" s="338"/>
      <c r="E63" s="338"/>
      <c r="F63" s="338"/>
      <c r="G63" s="338"/>
      <c r="H63" s="341"/>
      <c r="I63" s="211"/>
      <c r="J63" s="211"/>
      <c r="K63" s="211"/>
      <c r="L63" s="211"/>
      <c r="M63" s="211"/>
      <c r="N63" s="319"/>
    </row>
    <row r="64" spans="2:23" x14ac:dyDescent="0.35">
      <c r="B64" s="194"/>
      <c r="C64" s="338"/>
      <c r="D64" s="338"/>
      <c r="E64" s="338"/>
      <c r="F64" s="338"/>
      <c r="G64" s="338"/>
      <c r="H64" s="341"/>
      <c r="I64" s="211"/>
      <c r="J64" s="211"/>
      <c r="K64" s="211"/>
      <c r="L64" s="211"/>
      <c r="M64" s="211"/>
      <c r="N64" s="319"/>
    </row>
    <row r="65" spans="2:20" x14ac:dyDescent="0.35">
      <c r="B65" s="194"/>
      <c r="C65" s="185"/>
      <c r="D65" s="185"/>
      <c r="E65" s="185"/>
      <c r="F65" s="185"/>
      <c r="G65" s="28"/>
      <c r="H65" s="28"/>
      <c r="I65" s="211"/>
      <c r="J65" s="211"/>
      <c r="K65" s="211"/>
      <c r="L65" s="211"/>
      <c r="M65" s="211"/>
      <c r="N65" s="319"/>
    </row>
    <row r="66" spans="2:20" x14ac:dyDescent="0.35">
      <c r="B66" s="194" t="s">
        <v>444</v>
      </c>
      <c r="C66" s="195" t="s">
        <v>378</v>
      </c>
      <c r="D66" s="185"/>
      <c r="E66" s="185"/>
      <c r="F66" s="185"/>
      <c r="G66" s="28"/>
      <c r="H66" s="28"/>
      <c r="I66" s="211"/>
      <c r="J66" s="211"/>
      <c r="K66" s="211"/>
      <c r="L66" s="211"/>
      <c r="M66" s="211"/>
      <c r="N66" s="319"/>
    </row>
    <row r="67" spans="2:20" x14ac:dyDescent="0.35">
      <c r="B67" s="194"/>
      <c r="C67" s="28" t="s">
        <v>380</v>
      </c>
      <c r="D67" s="207"/>
      <c r="E67" s="185"/>
      <c r="F67" s="185"/>
      <c r="G67" s="28"/>
      <c r="H67" s="28"/>
      <c r="I67" s="211"/>
      <c r="J67" s="211"/>
      <c r="K67" s="211"/>
      <c r="L67" s="211"/>
      <c r="M67" s="211"/>
      <c r="N67" s="319"/>
      <c r="P67" s="371" t="s">
        <v>517</v>
      </c>
    </row>
    <row r="68" spans="2:20" x14ac:dyDescent="0.35">
      <c r="B68" s="51"/>
      <c r="C68" s="366" t="s">
        <v>398</v>
      </c>
      <c r="D68" s="383" t="s">
        <v>359</v>
      </c>
      <c r="E68" s="51"/>
      <c r="F68" s="28"/>
      <c r="G68" s="28"/>
      <c r="H68" s="28"/>
      <c r="I68" s="211"/>
      <c r="J68" s="211"/>
      <c r="K68" s="211"/>
      <c r="L68" s="211"/>
      <c r="M68" s="211"/>
      <c r="N68" s="319"/>
      <c r="P68" s="371"/>
    </row>
    <row r="69" spans="2:20" x14ac:dyDescent="0.35">
      <c r="B69" s="51"/>
      <c r="C69" s="382"/>
      <c r="D69" s="382"/>
      <c r="E69" s="28"/>
      <c r="F69" s="28"/>
      <c r="G69" s="28"/>
      <c r="H69" s="28"/>
      <c r="I69" s="211"/>
      <c r="J69" s="211"/>
      <c r="K69" s="211"/>
      <c r="L69" s="211"/>
      <c r="M69" s="211"/>
      <c r="N69" s="319"/>
      <c r="P69" s="371"/>
    </row>
    <row r="70" spans="2:20" ht="15.75" customHeight="1" x14ac:dyDescent="0.35">
      <c r="B70" s="58" t="str">
        <f t="shared" ref="B70:B75" si="19">IF(SUM(S70:T70)&lt;2,"!!!","")</f>
        <v>!!!</v>
      </c>
      <c r="C70" s="225"/>
      <c r="D70" s="227"/>
      <c r="E70" s="28"/>
      <c r="F70" s="28"/>
      <c r="G70" s="28"/>
      <c r="H70" s="28"/>
      <c r="I70" s="211"/>
      <c r="J70" s="211"/>
      <c r="K70" s="211"/>
      <c r="L70" s="211"/>
      <c r="M70" s="211"/>
      <c r="N70" s="319"/>
      <c r="P70" s="253" t="s">
        <v>84</v>
      </c>
      <c r="S70" s="253">
        <f t="shared" ref="S70:T75" si="20">IF(LEN(C70)&gt;0,1,0)</f>
        <v>0</v>
      </c>
      <c r="T70" s="253">
        <f t="shared" si="20"/>
        <v>0</v>
      </c>
    </row>
    <row r="71" spans="2:20" x14ac:dyDescent="0.35">
      <c r="B71" s="58" t="str">
        <f t="shared" si="19"/>
        <v>!!!</v>
      </c>
      <c r="C71" s="225"/>
      <c r="D71" s="227"/>
      <c r="E71" s="28"/>
      <c r="F71" s="28"/>
      <c r="G71" s="28"/>
      <c r="H71" s="28"/>
      <c r="I71" s="211"/>
      <c r="J71" s="211"/>
      <c r="K71" s="211"/>
      <c r="L71" s="211"/>
      <c r="M71" s="211"/>
      <c r="N71" s="319"/>
      <c r="P71" s="253" t="str">
        <f>IF(C70&lt;&gt;"","Einrichtungen","Leer")</f>
        <v>Leer</v>
      </c>
      <c r="S71" s="253">
        <f t="shared" si="20"/>
        <v>0</v>
      </c>
      <c r="T71" s="253">
        <f t="shared" si="20"/>
        <v>0</v>
      </c>
    </row>
    <row r="72" spans="2:20" x14ac:dyDescent="0.35">
      <c r="B72" s="58" t="str">
        <f t="shared" si="19"/>
        <v>!!!</v>
      </c>
      <c r="C72" s="225"/>
      <c r="D72" s="227"/>
      <c r="E72" s="28"/>
      <c r="F72" s="28"/>
      <c r="G72" s="28"/>
      <c r="H72" s="28"/>
      <c r="I72" s="211"/>
      <c r="J72" s="211"/>
      <c r="K72" s="211"/>
      <c r="L72" s="211"/>
      <c r="M72" s="211"/>
      <c r="N72" s="319"/>
      <c r="P72" s="253" t="str">
        <f t="shared" ref="P72:P75" si="21">IF(C71&lt;&gt;"","Einrichtungen","Leer")</f>
        <v>Leer</v>
      </c>
      <c r="S72" s="253">
        <f t="shared" si="20"/>
        <v>0</v>
      </c>
      <c r="T72" s="253">
        <f t="shared" si="20"/>
        <v>0</v>
      </c>
    </row>
    <row r="73" spans="2:20" x14ac:dyDescent="0.35">
      <c r="B73" s="58" t="str">
        <f t="shared" si="19"/>
        <v>!!!</v>
      </c>
      <c r="C73" s="225"/>
      <c r="D73" s="227"/>
      <c r="E73" s="28"/>
      <c r="F73" s="28"/>
      <c r="G73" s="28"/>
      <c r="H73" s="28"/>
      <c r="I73" s="211"/>
      <c r="J73" s="211"/>
      <c r="K73" s="211"/>
      <c r="L73" s="211"/>
      <c r="M73" s="211"/>
      <c r="N73" s="319"/>
      <c r="P73" s="253" t="str">
        <f t="shared" si="21"/>
        <v>Leer</v>
      </c>
      <c r="S73" s="253">
        <f t="shared" si="20"/>
        <v>0</v>
      </c>
      <c r="T73" s="253">
        <f t="shared" si="20"/>
        <v>0</v>
      </c>
    </row>
    <row r="74" spans="2:20" x14ac:dyDescent="0.35">
      <c r="B74" s="58" t="str">
        <f t="shared" si="19"/>
        <v>!!!</v>
      </c>
      <c r="C74" s="225"/>
      <c r="D74" s="227"/>
      <c r="E74" s="28"/>
      <c r="F74" s="28"/>
      <c r="G74" s="28"/>
      <c r="H74" s="28"/>
      <c r="I74" s="211"/>
      <c r="J74" s="211"/>
      <c r="K74" s="211"/>
      <c r="L74" s="211"/>
      <c r="M74" s="211"/>
      <c r="N74" s="319"/>
      <c r="P74" s="253" t="str">
        <f t="shared" si="21"/>
        <v>Leer</v>
      </c>
      <c r="S74" s="253">
        <f t="shared" si="20"/>
        <v>0</v>
      </c>
      <c r="T74" s="253">
        <f t="shared" si="20"/>
        <v>0</v>
      </c>
    </row>
    <row r="75" spans="2:20" x14ac:dyDescent="0.35">
      <c r="B75" s="58" t="str">
        <f t="shared" si="19"/>
        <v>!!!</v>
      </c>
      <c r="C75" s="225"/>
      <c r="D75" s="227"/>
      <c r="E75" s="28"/>
      <c r="F75" s="28"/>
      <c r="G75" s="28"/>
      <c r="H75" s="28"/>
      <c r="I75" s="211"/>
      <c r="J75" s="211"/>
      <c r="K75" s="211"/>
      <c r="L75" s="211"/>
      <c r="M75" s="211"/>
      <c r="N75" s="319"/>
      <c r="P75" s="253" t="str">
        <f t="shared" si="21"/>
        <v>Leer</v>
      </c>
      <c r="S75" s="253">
        <f t="shared" si="20"/>
        <v>0</v>
      </c>
      <c r="T75" s="253">
        <f t="shared" si="20"/>
        <v>0</v>
      </c>
    </row>
    <row r="76" spans="2:20" x14ac:dyDescent="0.35">
      <c r="B76" s="58"/>
      <c r="C76" s="28"/>
      <c r="D76" s="28"/>
      <c r="E76" s="28"/>
      <c r="F76" s="28"/>
      <c r="G76" s="28"/>
      <c r="H76" s="28"/>
      <c r="I76" s="211"/>
      <c r="J76" s="211"/>
      <c r="K76" s="211"/>
      <c r="L76" s="211"/>
      <c r="M76" s="211"/>
      <c r="N76" s="319"/>
    </row>
    <row r="77" spans="2:20" x14ac:dyDescent="0.35">
      <c r="B77" s="58"/>
      <c r="C77" s="381" t="s">
        <v>1225</v>
      </c>
      <c r="D77" s="338"/>
      <c r="E77" s="338"/>
      <c r="F77" s="338"/>
      <c r="G77" s="338"/>
      <c r="H77" s="338"/>
      <c r="I77" s="338"/>
      <c r="J77" s="338"/>
      <c r="K77" s="338"/>
      <c r="L77" s="185"/>
      <c r="M77" s="185"/>
      <c r="N77" s="319"/>
    </row>
    <row r="78" spans="2:20" x14ac:dyDescent="0.35">
      <c r="B78" s="58"/>
      <c r="C78" s="338"/>
      <c r="D78" s="338"/>
      <c r="E78" s="338"/>
      <c r="F78" s="338"/>
      <c r="G78" s="338"/>
      <c r="H78" s="338"/>
      <c r="I78" s="338"/>
      <c r="J78" s="338"/>
      <c r="K78" s="338"/>
      <c r="L78" s="185"/>
      <c r="M78" s="185"/>
      <c r="N78" s="319"/>
    </row>
    <row r="79" spans="2:20" x14ac:dyDescent="0.35">
      <c r="B79" s="58"/>
      <c r="C79" s="28"/>
      <c r="D79" s="28"/>
      <c r="E79" s="28"/>
      <c r="F79" s="28"/>
      <c r="G79" s="28"/>
      <c r="H79" s="28"/>
      <c r="I79" s="211"/>
      <c r="J79" s="211"/>
      <c r="K79" s="211"/>
      <c r="L79" s="211"/>
      <c r="M79" s="211"/>
      <c r="N79" s="319"/>
    </row>
    <row r="80" spans="2:20" x14ac:dyDescent="0.35">
      <c r="B80" s="194" t="s">
        <v>445</v>
      </c>
      <c r="C80" s="195" t="s">
        <v>379</v>
      </c>
      <c r="D80" s="56"/>
      <c r="E80" s="53"/>
      <c r="F80" s="28"/>
      <c r="G80" s="28"/>
      <c r="H80" s="28"/>
      <c r="I80" s="211"/>
      <c r="J80" s="211"/>
      <c r="K80" s="211"/>
      <c r="L80" s="211"/>
      <c r="M80" s="211"/>
      <c r="N80" s="319"/>
    </row>
    <row r="81" spans="2:27" ht="15" customHeight="1" x14ac:dyDescent="0.35">
      <c r="B81" s="194"/>
      <c r="C81" s="28" t="s">
        <v>381</v>
      </c>
      <c r="D81" s="28"/>
      <c r="E81" s="28"/>
      <c r="F81" s="28"/>
      <c r="G81" s="28"/>
      <c r="H81" s="28"/>
      <c r="I81" s="211"/>
      <c r="J81" s="211"/>
      <c r="K81" s="211"/>
      <c r="L81" s="211"/>
      <c r="M81" s="211"/>
      <c r="N81" s="319"/>
    </row>
    <row r="82" spans="2:27" ht="15" customHeight="1" x14ac:dyDescent="0.35">
      <c r="B82" s="194"/>
      <c r="C82" s="357" t="str">
        <f>IF(AB82-Y82&gt;0,"Es fehlen noch MUSS-ANGABEN in den mit !!! gekennzeichneten Zeilen","")</f>
        <v/>
      </c>
      <c r="D82" s="357"/>
      <c r="E82" s="357"/>
      <c r="F82" s="358" t="s">
        <v>1220</v>
      </c>
      <c r="G82" s="359"/>
      <c r="H82" s="359"/>
      <c r="I82" s="360"/>
      <c r="J82" s="361" t="s">
        <v>152</v>
      </c>
      <c r="K82" s="212"/>
      <c r="L82" s="291"/>
      <c r="M82" s="291"/>
      <c r="N82" s="319"/>
    </row>
    <row r="83" spans="2:27" ht="138.75" customHeight="1" x14ac:dyDescent="0.35">
      <c r="B83" s="194"/>
      <c r="C83" s="140" t="s">
        <v>401</v>
      </c>
      <c r="D83" s="139" t="s">
        <v>386</v>
      </c>
      <c r="E83" s="140" t="s">
        <v>387</v>
      </c>
      <c r="F83" s="163" t="s">
        <v>1190</v>
      </c>
      <c r="G83" s="163" t="s">
        <v>1183</v>
      </c>
      <c r="H83" s="163" t="s">
        <v>1189</v>
      </c>
      <c r="I83" s="173" t="s">
        <v>1185</v>
      </c>
      <c r="J83" s="362"/>
      <c r="K83" s="163" t="s">
        <v>1187</v>
      </c>
      <c r="L83" s="174" t="s">
        <v>1191</v>
      </c>
      <c r="M83" s="175" t="s">
        <v>543</v>
      </c>
      <c r="N83" s="320"/>
      <c r="P83" s="255" t="s">
        <v>517</v>
      </c>
      <c r="Q83" s="255" t="s">
        <v>503</v>
      </c>
      <c r="R83" s="255" t="s">
        <v>518</v>
      </c>
    </row>
    <row r="84" spans="2:27" ht="15" customHeight="1" x14ac:dyDescent="0.35">
      <c r="B84" s="58" t="str">
        <f>IF(SUM(S84:AA84)&lt;9,"!!!","")</f>
        <v>!!!</v>
      </c>
      <c r="C84" s="225"/>
      <c r="D84" s="165"/>
      <c r="E84" s="205"/>
      <c r="F84" s="165"/>
      <c r="G84" s="165"/>
      <c r="H84" s="165"/>
      <c r="I84" s="165"/>
      <c r="J84" s="290" t="str">
        <f>IF(SUM(F84:I84)&gt;0,SUM(F84:I84),"")</f>
        <v/>
      </c>
      <c r="K84" s="165"/>
      <c r="L84" s="289" t="str">
        <f>IF(AND(E84&lt;&gt;"",J84&lt;&gt;""),IF(E84&gt;0,J84/E84,0),"")</f>
        <v/>
      </c>
      <c r="M84" s="305" t="str">
        <f>IF(R84&lt;&gt;"Entfaellt",IF(L84&lt;&gt;"",IF(L84&gt;=90%,"Ja","Nein"),""),"entfällt")</f>
        <v/>
      </c>
      <c r="N84" s="320"/>
      <c r="P84" s="253" t="s">
        <v>101</v>
      </c>
      <c r="Q84" s="253" t="str">
        <f>VLOOKUP(C84,{"29 - Psychiatrie (Erwachsene)","BGI";"297 - stationsäquivalente Behandlung in der Erwachsenenpsychiatrie (29)","BGI";"30 - Kinder- und Jugendpsychiatrie","BGII";"307 - stationsäquivalente Behandlung in der Kinder- und Jugendpsychiatrie (30)","BGII";"31 - Psychosomatik","BGI";0,"Leer"},2,0)</f>
        <v>Leer</v>
      </c>
      <c r="R84" s="253" t="str">
        <f>VLOOKUP($C84,{"29 - Psychiatrie (Erwachsene)","JN";"297 - stationsäquivalente Behandlung in der Erwachsenenpsychiatrie (29)","Entfaellt";"30 - Kinder- und Jugendpsychiatrie","JN";"307 - stationsäquivalente Behandlung in der Kinder- und Jugendpsychiatrie (30)","Entfaellt";"31 - Psychosomatik","JN";0,"Leer"},2,0)</f>
        <v>Leer</v>
      </c>
      <c r="S84" s="253">
        <f t="shared" ref="S84:S95" si="22">IF(LEN(C84)&gt;0,1,0)</f>
        <v>0</v>
      </c>
      <c r="T84" s="253">
        <f t="shared" ref="T84:T95" si="23">IF(LEN(D84)&gt;0,1,0)</f>
        <v>0</v>
      </c>
      <c r="U84" s="253">
        <f t="shared" ref="U84:U108" si="24">IF(LEN(E84)&gt;0,1,0)</f>
        <v>0</v>
      </c>
      <c r="V84" s="253">
        <f t="shared" ref="V84:V108" si="25">IF(LEN(F84)&gt;0,1,0)</f>
        <v>0</v>
      </c>
      <c r="W84" s="253">
        <f t="shared" ref="W84:W108" si="26">IF(LEN(G84)&gt;0,1,0)</f>
        <v>0</v>
      </c>
      <c r="X84" s="253">
        <f t="shared" ref="X84:X108" si="27">IF(LEN(H84)&gt;0,1,0)</f>
        <v>0</v>
      </c>
      <c r="Y84" s="253">
        <f t="shared" ref="Y84:Y108" si="28">IF(LEN(I84)&gt;0,1,0)</f>
        <v>0</v>
      </c>
      <c r="Z84" s="253">
        <f>IF(LEN(K84)&gt;0,1,0)</f>
        <v>0</v>
      </c>
      <c r="AA84" s="253">
        <f>VLOOKUP($M84,{"Ja",1;"Nein",1;"Entfällt",1;"Bitte auswählen",0;"",0;0,0},2,0)</f>
        <v>0</v>
      </c>
    </row>
    <row r="85" spans="2:27" ht="15" customHeight="1" x14ac:dyDescent="0.35">
      <c r="B85" s="58" t="str">
        <f t="shared" ref="B85:B108" si="29">IF(SUM(S85:AA85)&lt;9,"!!!","")</f>
        <v>!!!</v>
      </c>
      <c r="C85" s="225"/>
      <c r="D85" s="165"/>
      <c r="E85" s="205"/>
      <c r="F85" s="165"/>
      <c r="G85" s="165"/>
      <c r="H85" s="165"/>
      <c r="I85" s="165"/>
      <c r="J85" s="290" t="str">
        <f t="shared" ref="J85:J108" si="30">IF(SUM(F85:I85)&gt;0,SUM(F85:I85),"")</f>
        <v/>
      </c>
      <c r="K85" s="165"/>
      <c r="L85" s="289" t="str">
        <f t="shared" ref="L85:L108" si="31">IF(AND(E85&lt;&gt;"",J85&lt;&gt;""),IF(E85&gt;0,J85/E85,0),"")</f>
        <v/>
      </c>
      <c r="M85" s="305" t="str">
        <f t="shared" ref="M85:M108" si="32">IF(R85&lt;&gt;"Entfaellt",IF(L85&lt;&gt;"",IF(L85&gt;=90%,"Ja","Nein"),""),"entfällt")</f>
        <v/>
      </c>
      <c r="N85" s="320"/>
      <c r="P85" s="253" t="str">
        <f>IF(C84&lt;&gt;"","Einrichtungen2","Leer")</f>
        <v>Leer</v>
      </c>
      <c r="Q85" s="253" t="str">
        <f>VLOOKUP(C85,{"29 - Psychiatrie (Erwachsene)","BGI";"297 - stationsäquivalente Behandlung in der Erwachsenenpsychiatrie (29)","BGI";"30 - Kinder- und Jugendpsychiatrie","BGII";"307 - stationsäquivalente Behandlung in der Kinder- und Jugendpsychiatrie (30)","BGII";"31 - Psychosomatik","BGI";0,"Leer"},2,0)</f>
        <v>Leer</v>
      </c>
      <c r="R85" s="253" t="str">
        <f>VLOOKUP($C85,{"29 - Psychiatrie (Erwachsene)","JN";"297 - stationsäquivalente Behandlung in der Erwachsenenpsychiatrie (29)","Entfaellt";"30 - Kinder- und Jugendpsychiatrie","JN";"307 - stationsäquivalente Behandlung in der Kinder- und Jugendpsychiatrie (30)","Entfaellt";"31 - Psychosomatik","JN";0,"Leer"},2,0)</f>
        <v>Leer</v>
      </c>
      <c r="S85" s="253">
        <f t="shared" si="22"/>
        <v>0</v>
      </c>
      <c r="T85" s="253">
        <f t="shared" si="23"/>
        <v>0</v>
      </c>
      <c r="U85" s="253">
        <f t="shared" si="24"/>
        <v>0</v>
      </c>
      <c r="V85" s="253">
        <f t="shared" si="25"/>
        <v>0</v>
      </c>
      <c r="W85" s="253">
        <f t="shared" si="26"/>
        <v>0</v>
      </c>
      <c r="X85" s="253">
        <f t="shared" si="27"/>
        <v>0</v>
      </c>
      <c r="Y85" s="253">
        <f t="shared" si="28"/>
        <v>0</v>
      </c>
      <c r="Z85" s="253">
        <f t="shared" ref="Z85:Z108" si="33">IF(LEN(K85)&gt;0,1,0)</f>
        <v>0</v>
      </c>
      <c r="AA85" s="253">
        <f>VLOOKUP($M85,{"Ja",1;"Nein",1;"Entfällt",1;"Bitte auswählen",0;"",0;0,0},2,0)</f>
        <v>0</v>
      </c>
    </row>
    <row r="86" spans="2:27" ht="15" customHeight="1" x14ac:dyDescent="0.35">
      <c r="B86" s="58" t="str">
        <f t="shared" si="29"/>
        <v>!!!</v>
      </c>
      <c r="C86" s="225"/>
      <c r="D86" s="165"/>
      <c r="E86" s="205"/>
      <c r="F86" s="165"/>
      <c r="G86" s="165"/>
      <c r="H86" s="165"/>
      <c r="I86" s="165"/>
      <c r="J86" s="290" t="str">
        <f t="shared" si="30"/>
        <v/>
      </c>
      <c r="K86" s="165"/>
      <c r="L86" s="289" t="str">
        <f t="shared" si="31"/>
        <v/>
      </c>
      <c r="M86" s="305" t="str">
        <f t="shared" si="32"/>
        <v/>
      </c>
      <c r="N86" s="320"/>
      <c r="P86" s="253" t="str">
        <f t="shared" ref="P86:P108" si="34">IF(C85&lt;&gt;"","Einrichtungen2","Leer")</f>
        <v>Leer</v>
      </c>
      <c r="Q86" s="253" t="str">
        <f>VLOOKUP(C86,{"29 - Psychiatrie (Erwachsene)","BGI";"297 - stationsäquivalente Behandlung in der Erwachsenenpsychiatrie (29)","BGI";"30 - Kinder- und Jugendpsychiatrie","BGII";"307 - stationsäquivalente Behandlung in der Kinder- und Jugendpsychiatrie (30)","BGII";"31 - Psychosomatik","BGI";0,"Leer"},2,0)</f>
        <v>Leer</v>
      </c>
      <c r="R86" s="253" t="str">
        <f>VLOOKUP($C86,{"29 - Psychiatrie (Erwachsene)","JN";"297 - stationsäquivalente Behandlung in der Erwachsenenpsychiatrie (29)","Entfaellt";"30 - Kinder- und Jugendpsychiatrie","JN";"307 - stationsäquivalente Behandlung in der Kinder- und Jugendpsychiatrie (30)","Entfaellt";"31 - Psychosomatik","JN";0,"Leer"},2,0)</f>
        <v>Leer</v>
      </c>
      <c r="S86" s="253">
        <f t="shared" si="22"/>
        <v>0</v>
      </c>
      <c r="T86" s="253">
        <f t="shared" si="23"/>
        <v>0</v>
      </c>
      <c r="U86" s="253">
        <f t="shared" si="24"/>
        <v>0</v>
      </c>
      <c r="V86" s="253">
        <f t="shared" si="25"/>
        <v>0</v>
      </c>
      <c r="W86" s="253">
        <f t="shared" si="26"/>
        <v>0</v>
      </c>
      <c r="X86" s="253">
        <f t="shared" si="27"/>
        <v>0</v>
      </c>
      <c r="Y86" s="253">
        <f t="shared" si="28"/>
        <v>0</v>
      </c>
      <c r="Z86" s="253">
        <f t="shared" si="33"/>
        <v>0</v>
      </c>
      <c r="AA86" s="253">
        <f>VLOOKUP($M86,{"Ja",1;"Nein",1;"Entfällt",1;"Bitte auswählen",0;"",0;0,0},2,0)</f>
        <v>0</v>
      </c>
    </row>
    <row r="87" spans="2:27" ht="15" customHeight="1" x14ac:dyDescent="0.35">
      <c r="B87" s="58" t="str">
        <f t="shared" si="29"/>
        <v>!!!</v>
      </c>
      <c r="C87" s="225"/>
      <c r="D87" s="165"/>
      <c r="E87" s="205"/>
      <c r="F87" s="165"/>
      <c r="G87" s="165"/>
      <c r="H87" s="165"/>
      <c r="I87" s="165"/>
      <c r="J87" s="290" t="str">
        <f t="shared" si="30"/>
        <v/>
      </c>
      <c r="K87" s="165"/>
      <c r="L87" s="289" t="str">
        <f t="shared" si="31"/>
        <v/>
      </c>
      <c r="M87" s="305" t="str">
        <f t="shared" si="32"/>
        <v/>
      </c>
      <c r="N87" s="320"/>
      <c r="P87" s="253" t="str">
        <f t="shared" si="34"/>
        <v>Leer</v>
      </c>
      <c r="Q87" s="253" t="str">
        <f>VLOOKUP(C87,{"29 - Psychiatrie (Erwachsene)","BGI";"297 - stationsäquivalente Behandlung in der Erwachsenenpsychiatrie (29)","BGI";"30 - Kinder- und Jugendpsychiatrie","BGII";"307 - stationsäquivalente Behandlung in der Kinder- und Jugendpsychiatrie (30)","BGII";"31 - Psychosomatik","BGI";0,"Leer"},2,0)</f>
        <v>Leer</v>
      </c>
      <c r="R87" s="253" t="str">
        <f>VLOOKUP($C87,{"29 - Psychiatrie (Erwachsene)","JN";"297 - stationsäquivalente Behandlung in der Erwachsenenpsychiatrie (29)","Entfaellt";"30 - Kinder- und Jugendpsychiatrie","JN";"307 - stationsäquivalente Behandlung in der Kinder- und Jugendpsychiatrie (30)","Entfaellt";"31 - Psychosomatik","JN";0,"Leer"},2,0)</f>
        <v>Leer</v>
      </c>
      <c r="S87" s="253">
        <f t="shared" si="22"/>
        <v>0</v>
      </c>
      <c r="T87" s="253">
        <f t="shared" si="23"/>
        <v>0</v>
      </c>
      <c r="U87" s="253">
        <f t="shared" si="24"/>
        <v>0</v>
      </c>
      <c r="V87" s="253">
        <f t="shared" si="25"/>
        <v>0</v>
      </c>
      <c r="W87" s="253">
        <f t="shared" si="26"/>
        <v>0</v>
      </c>
      <c r="X87" s="253">
        <f t="shared" si="27"/>
        <v>0</v>
      </c>
      <c r="Y87" s="253">
        <f t="shared" si="28"/>
        <v>0</v>
      </c>
      <c r="Z87" s="253">
        <f t="shared" si="33"/>
        <v>0</v>
      </c>
      <c r="AA87" s="253">
        <f>VLOOKUP($M87,{"Ja",1;"Nein",1;"Entfällt",1;"Bitte auswählen",0;"",0;0,0},2,0)</f>
        <v>0</v>
      </c>
    </row>
    <row r="88" spans="2:27" ht="15" customHeight="1" x14ac:dyDescent="0.35">
      <c r="B88" s="58" t="str">
        <f t="shared" si="29"/>
        <v>!!!</v>
      </c>
      <c r="C88" s="225"/>
      <c r="D88" s="165"/>
      <c r="E88" s="205"/>
      <c r="F88" s="165"/>
      <c r="G88" s="165"/>
      <c r="H88" s="165"/>
      <c r="I88" s="165"/>
      <c r="J88" s="290" t="str">
        <f t="shared" si="30"/>
        <v/>
      </c>
      <c r="K88" s="165"/>
      <c r="L88" s="289" t="str">
        <f t="shared" si="31"/>
        <v/>
      </c>
      <c r="M88" s="305" t="str">
        <f t="shared" si="32"/>
        <v/>
      </c>
      <c r="N88" s="320"/>
      <c r="P88" s="253" t="str">
        <f t="shared" si="34"/>
        <v>Leer</v>
      </c>
      <c r="Q88" s="253" t="str">
        <f>VLOOKUP(C88,{"29 - Psychiatrie (Erwachsene)","BGI";"297 - stationsäquivalente Behandlung in der Erwachsenenpsychiatrie (29)","BGI";"30 - Kinder- und Jugendpsychiatrie","BGII";"307 - stationsäquivalente Behandlung in der Kinder- und Jugendpsychiatrie (30)","BGII";"31 - Psychosomatik","BGI";0,"Leer"},2,0)</f>
        <v>Leer</v>
      </c>
      <c r="R88" s="253" t="str">
        <f>VLOOKUP($C88,{"29 - Psychiatrie (Erwachsene)","JN";"297 - stationsäquivalente Behandlung in der Erwachsenenpsychiatrie (29)","Entfaellt";"30 - Kinder- und Jugendpsychiatrie","JN";"307 - stationsäquivalente Behandlung in der Kinder- und Jugendpsychiatrie (30)","Entfaellt";"31 - Psychosomatik","JN";0,"Leer"},2,0)</f>
        <v>Leer</v>
      </c>
      <c r="S88" s="253">
        <f t="shared" si="22"/>
        <v>0</v>
      </c>
      <c r="T88" s="253">
        <f t="shared" si="23"/>
        <v>0</v>
      </c>
      <c r="U88" s="253">
        <f t="shared" si="24"/>
        <v>0</v>
      </c>
      <c r="V88" s="253">
        <f t="shared" si="25"/>
        <v>0</v>
      </c>
      <c r="W88" s="253">
        <f t="shared" si="26"/>
        <v>0</v>
      </c>
      <c r="X88" s="253">
        <f t="shared" si="27"/>
        <v>0</v>
      </c>
      <c r="Y88" s="253">
        <f t="shared" si="28"/>
        <v>0</v>
      </c>
      <c r="Z88" s="253">
        <f t="shared" si="33"/>
        <v>0</v>
      </c>
      <c r="AA88" s="253">
        <f>VLOOKUP($M88,{"Ja",1;"Nein",1;"Entfällt",1;"Bitte auswählen",0;"",0;0,0},2,0)</f>
        <v>0</v>
      </c>
    </row>
    <row r="89" spans="2:27" ht="15" customHeight="1" x14ac:dyDescent="0.35">
      <c r="B89" s="58" t="str">
        <f t="shared" si="29"/>
        <v>!!!</v>
      </c>
      <c r="C89" s="225"/>
      <c r="D89" s="165"/>
      <c r="E89" s="205"/>
      <c r="F89" s="165"/>
      <c r="G89" s="165"/>
      <c r="H89" s="165"/>
      <c r="I89" s="165"/>
      <c r="J89" s="290" t="str">
        <f t="shared" si="30"/>
        <v/>
      </c>
      <c r="K89" s="165"/>
      <c r="L89" s="289" t="str">
        <f t="shared" si="31"/>
        <v/>
      </c>
      <c r="M89" s="305" t="str">
        <f t="shared" si="32"/>
        <v/>
      </c>
      <c r="N89" s="320"/>
      <c r="P89" s="253" t="str">
        <f t="shared" si="34"/>
        <v>Leer</v>
      </c>
      <c r="Q89" s="253" t="str">
        <f>VLOOKUP(C89,{"29 - Psychiatrie (Erwachsene)","BGI";"297 - stationsäquivalente Behandlung in der Erwachsenenpsychiatrie (29)","BGI";"30 - Kinder- und Jugendpsychiatrie","BGII";"307 - stationsäquivalente Behandlung in der Kinder- und Jugendpsychiatrie (30)","BGII";"31 - Psychosomatik","BGI";0,"Leer"},2,0)</f>
        <v>Leer</v>
      </c>
      <c r="R89" s="253" t="str">
        <f>VLOOKUP($C89,{"29 - Psychiatrie (Erwachsene)","JN";"297 - stationsäquivalente Behandlung in der Erwachsenenpsychiatrie (29)","Entfaellt";"30 - Kinder- und Jugendpsychiatrie","JN";"307 - stationsäquivalente Behandlung in der Kinder- und Jugendpsychiatrie (30)","Entfaellt";"31 - Psychosomatik","JN";0,"Leer"},2,0)</f>
        <v>Leer</v>
      </c>
      <c r="S89" s="253">
        <f t="shared" si="22"/>
        <v>0</v>
      </c>
      <c r="T89" s="253">
        <f t="shared" si="23"/>
        <v>0</v>
      </c>
      <c r="U89" s="253">
        <f t="shared" si="24"/>
        <v>0</v>
      </c>
      <c r="V89" s="253">
        <f t="shared" si="25"/>
        <v>0</v>
      </c>
      <c r="W89" s="253">
        <f t="shared" si="26"/>
        <v>0</v>
      </c>
      <c r="X89" s="253">
        <f t="shared" si="27"/>
        <v>0</v>
      </c>
      <c r="Y89" s="253">
        <f t="shared" si="28"/>
        <v>0</v>
      </c>
      <c r="Z89" s="253">
        <f t="shared" si="33"/>
        <v>0</v>
      </c>
      <c r="AA89" s="253">
        <f>VLOOKUP($M89,{"Ja",1;"Nein",1;"Entfällt",1;"Bitte auswählen",0;"",0;0,0},2,0)</f>
        <v>0</v>
      </c>
    </row>
    <row r="90" spans="2:27" ht="15" customHeight="1" x14ac:dyDescent="0.35">
      <c r="B90" s="58" t="str">
        <f t="shared" si="29"/>
        <v>!!!</v>
      </c>
      <c r="C90" s="225"/>
      <c r="D90" s="165"/>
      <c r="E90" s="205"/>
      <c r="F90" s="165"/>
      <c r="G90" s="165"/>
      <c r="H90" s="165"/>
      <c r="I90" s="165"/>
      <c r="J90" s="290" t="str">
        <f t="shared" si="30"/>
        <v/>
      </c>
      <c r="K90" s="165"/>
      <c r="L90" s="289" t="str">
        <f t="shared" si="31"/>
        <v/>
      </c>
      <c r="M90" s="305" t="str">
        <f t="shared" si="32"/>
        <v/>
      </c>
      <c r="N90" s="320"/>
      <c r="P90" s="253" t="str">
        <f t="shared" si="34"/>
        <v>Leer</v>
      </c>
      <c r="Q90" s="253" t="str">
        <f>VLOOKUP(C90,{"29 - Psychiatrie (Erwachsene)","BGI";"297 - stationsäquivalente Behandlung in der Erwachsenenpsychiatrie (29)","BGI";"30 - Kinder- und Jugendpsychiatrie","BGII";"307 - stationsäquivalente Behandlung in der Kinder- und Jugendpsychiatrie (30)","BGII";"31 - Psychosomatik","BGI";0,"Leer"},2,0)</f>
        <v>Leer</v>
      </c>
      <c r="R90" s="253" t="str">
        <f>VLOOKUP($C90,{"29 - Psychiatrie (Erwachsene)","JN";"297 - stationsäquivalente Behandlung in der Erwachsenenpsychiatrie (29)","Entfaellt";"30 - Kinder- und Jugendpsychiatrie","JN";"307 - stationsäquivalente Behandlung in der Kinder- und Jugendpsychiatrie (30)","Entfaellt";"31 - Psychosomatik","JN";0,"Leer"},2,0)</f>
        <v>Leer</v>
      </c>
      <c r="S90" s="253">
        <f t="shared" si="22"/>
        <v>0</v>
      </c>
      <c r="T90" s="253">
        <f t="shared" si="23"/>
        <v>0</v>
      </c>
      <c r="U90" s="253">
        <f t="shared" si="24"/>
        <v>0</v>
      </c>
      <c r="V90" s="253">
        <f t="shared" si="25"/>
        <v>0</v>
      </c>
      <c r="W90" s="253">
        <f t="shared" si="26"/>
        <v>0</v>
      </c>
      <c r="X90" s="253">
        <f t="shared" si="27"/>
        <v>0</v>
      </c>
      <c r="Y90" s="253">
        <f t="shared" si="28"/>
        <v>0</v>
      </c>
      <c r="Z90" s="253">
        <f t="shared" si="33"/>
        <v>0</v>
      </c>
      <c r="AA90" s="253">
        <f>VLOOKUP($M90,{"Ja",1;"Nein",1;"Entfällt",1;"Bitte auswählen",0;"",0;0,0},2,0)</f>
        <v>0</v>
      </c>
    </row>
    <row r="91" spans="2:27" ht="15" customHeight="1" x14ac:dyDescent="0.35">
      <c r="B91" s="58" t="str">
        <f t="shared" si="29"/>
        <v>!!!</v>
      </c>
      <c r="C91" s="225"/>
      <c r="D91" s="165"/>
      <c r="E91" s="205"/>
      <c r="F91" s="165"/>
      <c r="G91" s="165"/>
      <c r="H91" s="165"/>
      <c r="I91" s="165"/>
      <c r="J91" s="290" t="str">
        <f t="shared" si="30"/>
        <v/>
      </c>
      <c r="K91" s="165"/>
      <c r="L91" s="289" t="str">
        <f t="shared" si="31"/>
        <v/>
      </c>
      <c r="M91" s="305" t="str">
        <f t="shared" si="32"/>
        <v/>
      </c>
      <c r="N91" s="320"/>
      <c r="P91" s="253" t="str">
        <f t="shared" si="34"/>
        <v>Leer</v>
      </c>
      <c r="Q91" s="253" t="str">
        <f>VLOOKUP(C91,{"29 - Psychiatrie (Erwachsene)","BGI";"297 - stationsäquivalente Behandlung in der Erwachsenenpsychiatrie (29)","BGI";"30 - Kinder- und Jugendpsychiatrie","BGII";"307 - stationsäquivalente Behandlung in der Kinder- und Jugendpsychiatrie (30)","BGII";"31 - Psychosomatik","BGI";0,"Leer"},2,0)</f>
        <v>Leer</v>
      </c>
      <c r="R91" s="253" t="str">
        <f>VLOOKUP($C91,{"29 - Psychiatrie (Erwachsene)","JN";"297 - stationsäquivalente Behandlung in der Erwachsenenpsychiatrie (29)","Entfaellt";"30 - Kinder- und Jugendpsychiatrie","JN";"307 - stationsäquivalente Behandlung in der Kinder- und Jugendpsychiatrie (30)","Entfaellt";"31 - Psychosomatik","JN";0,"Leer"},2,0)</f>
        <v>Leer</v>
      </c>
      <c r="S91" s="253">
        <f t="shared" si="22"/>
        <v>0</v>
      </c>
      <c r="T91" s="253">
        <f t="shared" si="23"/>
        <v>0</v>
      </c>
      <c r="U91" s="253">
        <f t="shared" si="24"/>
        <v>0</v>
      </c>
      <c r="V91" s="253">
        <f t="shared" si="25"/>
        <v>0</v>
      </c>
      <c r="W91" s="253">
        <f t="shared" si="26"/>
        <v>0</v>
      </c>
      <c r="X91" s="253">
        <f t="shared" si="27"/>
        <v>0</v>
      </c>
      <c r="Y91" s="253">
        <f t="shared" si="28"/>
        <v>0</v>
      </c>
      <c r="Z91" s="253">
        <f t="shared" si="33"/>
        <v>0</v>
      </c>
      <c r="AA91" s="253">
        <f>VLOOKUP($M91,{"Ja",1;"Nein",1;"Entfällt",1;"Bitte auswählen",0;"",0;0,0},2,0)</f>
        <v>0</v>
      </c>
    </row>
    <row r="92" spans="2:27" ht="15" customHeight="1" x14ac:dyDescent="0.35">
      <c r="B92" s="58" t="str">
        <f t="shared" si="29"/>
        <v>!!!</v>
      </c>
      <c r="C92" s="225"/>
      <c r="D92" s="165"/>
      <c r="E92" s="205"/>
      <c r="F92" s="165"/>
      <c r="G92" s="165"/>
      <c r="H92" s="165"/>
      <c r="I92" s="165"/>
      <c r="J92" s="290" t="str">
        <f t="shared" si="30"/>
        <v/>
      </c>
      <c r="K92" s="165"/>
      <c r="L92" s="289" t="str">
        <f t="shared" si="31"/>
        <v/>
      </c>
      <c r="M92" s="305" t="str">
        <f t="shared" si="32"/>
        <v/>
      </c>
      <c r="N92" s="320"/>
      <c r="P92" s="253" t="str">
        <f t="shared" si="34"/>
        <v>Leer</v>
      </c>
      <c r="Q92" s="253" t="str">
        <f>VLOOKUP(C92,{"29 - Psychiatrie (Erwachsene)","BGI";"297 - stationsäquivalente Behandlung in der Erwachsenenpsychiatrie (29)","BGI";"30 - Kinder- und Jugendpsychiatrie","BGII";"307 - stationsäquivalente Behandlung in der Kinder- und Jugendpsychiatrie (30)","BGII";"31 - Psychosomatik","BGI";0,"Leer"},2,0)</f>
        <v>Leer</v>
      </c>
      <c r="R92" s="253" t="str">
        <f>VLOOKUP($C92,{"29 - Psychiatrie (Erwachsene)","JN";"297 - stationsäquivalente Behandlung in der Erwachsenenpsychiatrie (29)","Entfaellt";"30 - Kinder- und Jugendpsychiatrie","JN";"307 - stationsäquivalente Behandlung in der Kinder- und Jugendpsychiatrie (30)","Entfaellt";"31 - Psychosomatik","JN";0,"Leer"},2,0)</f>
        <v>Leer</v>
      </c>
      <c r="S92" s="253">
        <f t="shared" si="22"/>
        <v>0</v>
      </c>
      <c r="T92" s="253">
        <f t="shared" si="23"/>
        <v>0</v>
      </c>
      <c r="U92" s="253">
        <f t="shared" si="24"/>
        <v>0</v>
      </c>
      <c r="V92" s="253">
        <f t="shared" si="25"/>
        <v>0</v>
      </c>
      <c r="W92" s="253">
        <f t="shared" si="26"/>
        <v>0</v>
      </c>
      <c r="X92" s="253">
        <f t="shared" si="27"/>
        <v>0</v>
      </c>
      <c r="Y92" s="253">
        <f t="shared" si="28"/>
        <v>0</v>
      </c>
      <c r="Z92" s="253">
        <f t="shared" si="33"/>
        <v>0</v>
      </c>
      <c r="AA92" s="253">
        <f>VLOOKUP($M92,{"Ja",1;"Nein",1;"Entfällt",1;"Bitte auswählen",0;"",0;0,0},2,0)</f>
        <v>0</v>
      </c>
    </row>
    <row r="93" spans="2:27" ht="15" customHeight="1" x14ac:dyDescent="0.35">
      <c r="B93" s="58" t="str">
        <f t="shared" si="29"/>
        <v>!!!</v>
      </c>
      <c r="C93" s="225"/>
      <c r="D93" s="165"/>
      <c r="E93" s="205"/>
      <c r="F93" s="165"/>
      <c r="G93" s="165"/>
      <c r="H93" s="165"/>
      <c r="I93" s="165"/>
      <c r="J93" s="290" t="str">
        <f t="shared" si="30"/>
        <v/>
      </c>
      <c r="K93" s="165"/>
      <c r="L93" s="289" t="str">
        <f t="shared" si="31"/>
        <v/>
      </c>
      <c r="M93" s="305" t="str">
        <f t="shared" si="32"/>
        <v/>
      </c>
      <c r="N93" s="320"/>
      <c r="P93" s="253" t="str">
        <f t="shared" si="34"/>
        <v>Leer</v>
      </c>
      <c r="Q93" s="253" t="str">
        <f>VLOOKUP(C93,{"29 - Psychiatrie (Erwachsene)","BGI";"297 - stationsäquivalente Behandlung in der Erwachsenenpsychiatrie (29)","BGI";"30 - Kinder- und Jugendpsychiatrie","BGII";"307 - stationsäquivalente Behandlung in der Kinder- und Jugendpsychiatrie (30)","BGII";"31 - Psychosomatik","BGI";0,"Leer"},2,0)</f>
        <v>Leer</v>
      </c>
      <c r="R93" s="253" t="str">
        <f>VLOOKUP($C93,{"29 - Psychiatrie (Erwachsene)","JN";"297 - stationsäquivalente Behandlung in der Erwachsenenpsychiatrie (29)","Entfaellt";"30 - Kinder- und Jugendpsychiatrie","JN";"307 - stationsäquivalente Behandlung in der Kinder- und Jugendpsychiatrie (30)","Entfaellt";"31 - Psychosomatik","JN";0,"Leer"},2,0)</f>
        <v>Leer</v>
      </c>
      <c r="S93" s="253">
        <f t="shared" si="22"/>
        <v>0</v>
      </c>
      <c r="T93" s="253">
        <f t="shared" si="23"/>
        <v>0</v>
      </c>
      <c r="U93" s="253">
        <f t="shared" si="24"/>
        <v>0</v>
      </c>
      <c r="V93" s="253">
        <f t="shared" si="25"/>
        <v>0</v>
      </c>
      <c r="W93" s="253">
        <f t="shared" si="26"/>
        <v>0</v>
      </c>
      <c r="X93" s="253">
        <f t="shared" si="27"/>
        <v>0</v>
      </c>
      <c r="Y93" s="253">
        <f t="shared" si="28"/>
        <v>0</v>
      </c>
      <c r="Z93" s="253">
        <f t="shared" si="33"/>
        <v>0</v>
      </c>
      <c r="AA93" s="253">
        <f>VLOOKUP($M93,{"Ja",1;"Nein",1;"Entfällt",1;"Bitte auswählen",0;"",0;0,0},2,0)</f>
        <v>0</v>
      </c>
    </row>
    <row r="94" spans="2:27" ht="15" customHeight="1" x14ac:dyDescent="0.35">
      <c r="B94" s="58" t="str">
        <f t="shared" si="29"/>
        <v>!!!</v>
      </c>
      <c r="C94" s="225"/>
      <c r="D94" s="165"/>
      <c r="E94" s="205"/>
      <c r="F94" s="165"/>
      <c r="G94" s="165"/>
      <c r="H94" s="165"/>
      <c r="I94" s="165"/>
      <c r="J94" s="290" t="str">
        <f t="shared" si="30"/>
        <v/>
      </c>
      <c r="K94" s="165"/>
      <c r="L94" s="289" t="str">
        <f t="shared" si="31"/>
        <v/>
      </c>
      <c r="M94" s="305" t="str">
        <f t="shared" si="32"/>
        <v/>
      </c>
      <c r="N94" s="320"/>
      <c r="P94" s="253" t="str">
        <f t="shared" si="34"/>
        <v>Leer</v>
      </c>
      <c r="Q94" s="253" t="str">
        <f>VLOOKUP(C94,{"29 - Psychiatrie (Erwachsene)","BGI";"297 - stationsäquivalente Behandlung in der Erwachsenenpsychiatrie (29)","BGI";"30 - Kinder- und Jugendpsychiatrie","BGII";"307 - stationsäquivalente Behandlung in der Kinder- und Jugendpsychiatrie (30)","BGII";"31 - Psychosomatik","BGI";0,"Leer"},2,0)</f>
        <v>Leer</v>
      </c>
      <c r="R94" s="253" t="str">
        <f>VLOOKUP($C94,{"29 - Psychiatrie (Erwachsene)","JN";"297 - stationsäquivalente Behandlung in der Erwachsenenpsychiatrie (29)","Entfaellt";"30 - Kinder- und Jugendpsychiatrie","JN";"307 - stationsäquivalente Behandlung in der Kinder- und Jugendpsychiatrie (30)","Entfaellt";"31 - Psychosomatik","JN";0,"Leer"},2,0)</f>
        <v>Leer</v>
      </c>
      <c r="S94" s="253">
        <f t="shared" si="22"/>
        <v>0</v>
      </c>
      <c r="T94" s="253">
        <f t="shared" si="23"/>
        <v>0</v>
      </c>
      <c r="U94" s="253">
        <f t="shared" si="24"/>
        <v>0</v>
      </c>
      <c r="V94" s="253">
        <f t="shared" si="25"/>
        <v>0</v>
      </c>
      <c r="W94" s="253">
        <f t="shared" si="26"/>
        <v>0</v>
      </c>
      <c r="X94" s="253">
        <f t="shared" si="27"/>
        <v>0</v>
      </c>
      <c r="Y94" s="253">
        <f t="shared" si="28"/>
        <v>0</v>
      </c>
      <c r="Z94" s="253">
        <f t="shared" si="33"/>
        <v>0</v>
      </c>
      <c r="AA94" s="253">
        <f>VLOOKUP($M94,{"Ja",1;"Nein",1;"Entfällt",1;"Bitte auswählen",0;"",0;0,0},2,0)</f>
        <v>0</v>
      </c>
    </row>
    <row r="95" spans="2:27" ht="15" customHeight="1" x14ac:dyDescent="0.35">
      <c r="B95" s="58" t="str">
        <f t="shared" si="29"/>
        <v>!!!</v>
      </c>
      <c r="C95" s="225"/>
      <c r="D95" s="165"/>
      <c r="E95" s="205"/>
      <c r="F95" s="165"/>
      <c r="G95" s="165"/>
      <c r="H95" s="165"/>
      <c r="I95" s="165"/>
      <c r="J95" s="290" t="str">
        <f t="shared" si="30"/>
        <v/>
      </c>
      <c r="K95" s="165"/>
      <c r="L95" s="289" t="str">
        <f t="shared" si="31"/>
        <v/>
      </c>
      <c r="M95" s="305" t="str">
        <f t="shared" si="32"/>
        <v/>
      </c>
      <c r="N95" s="320"/>
      <c r="P95" s="253" t="str">
        <f t="shared" si="34"/>
        <v>Leer</v>
      </c>
      <c r="Q95" s="253" t="str">
        <f>VLOOKUP(C95,{"29 - Psychiatrie (Erwachsene)","BGI";"297 - stationsäquivalente Behandlung in der Erwachsenenpsychiatrie (29)","BGI";"30 - Kinder- und Jugendpsychiatrie","BGII";"307 - stationsäquivalente Behandlung in der Kinder- und Jugendpsychiatrie (30)","BGII";"31 - Psychosomatik","BGI";0,"Leer"},2,0)</f>
        <v>Leer</v>
      </c>
      <c r="R95" s="253" t="str">
        <f>VLOOKUP($C95,{"29 - Psychiatrie (Erwachsene)","JN";"297 - stationsäquivalente Behandlung in der Erwachsenenpsychiatrie (29)","Entfaellt";"30 - Kinder- und Jugendpsychiatrie","JN";"307 - stationsäquivalente Behandlung in der Kinder- und Jugendpsychiatrie (30)","Entfaellt";"31 - Psychosomatik","JN";0,"Leer"},2,0)</f>
        <v>Leer</v>
      </c>
      <c r="S95" s="253">
        <f t="shared" si="22"/>
        <v>0</v>
      </c>
      <c r="T95" s="253">
        <f t="shared" si="23"/>
        <v>0</v>
      </c>
      <c r="U95" s="253">
        <f t="shared" si="24"/>
        <v>0</v>
      </c>
      <c r="V95" s="253">
        <f t="shared" si="25"/>
        <v>0</v>
      </c>
      <c r="W95" s="253">
        <f t="shared" si="26"/>
        <v>0</v>
      </c>
      <c r="X95" s="253">
        <f t="shared" si="27"/>
        <v>0</v>
      </c>
      <c r="Y95" s="253">
        <f t="shared" si="28"/>
        <v>0</v>
      </c>
      <c r="Z95" s="253">
        <f t="shared" si="33"/>
        <v>0</v>
      </c>
      <c r="AA95" s="253">
        <f>VLOOKUP($M95,{"Ja",1;"Nein",1;"Entfällt",1;"Bitte auswählen",0;"",0;0,0},2,0)</f>
        <v>0</v>
      </c>
    </row>
    <row r="96" spans="2:27" ht="15" customHeight="1" x14ac:dyDescent="0.35">
      <c r="B96" s="58" t="str">
        <f t="shared" si="29"/>
        <v>!!!</v>
      </c>
      <c r="C96" s="225"/>
      <c r="D96" s="165"/>
      <c r="E96" s="205"/>
      <c r="F96" s="165"/>
      <c r="G96" s="165"/>
      <c r="H96" s="165"/>
      <c r="I96" s="165"/>
      <c r="J96" s="290" t="str">
        <f t="shared" si="30"/>
        <v/>
      </c>
      <c r="K96" s="165"/>
      <c r="L96" s="289" t="str">
        <f t="shared" si="31"/>
        <v/>
      </c>
      <c r="M96" s="305" t="str">
        <f t="shared" si="32"/>
        <v/>
      </c>
      <c r="N96" s="320"/>
      <c r="P96" s="253" t="str">
        <f t="shared" si="34"/>
        <v>Leer</v>
      </c>
      <c r="Q96" s="253" t="str">
        <f>VLOOKUP(C96,{"29 - Psychiatrie (Erwachsene)","BGI";"297 - stationsäquivalente Behandlung in der Erwachsenenpsychiatrie (29)","BGI";"30 - Kinder- und Jugendpsychiatrie","BGII";"307 - stationsäquivalente Behandlung in der Kinder- und Jugendpsychiatrie (30)","BGII";"31 - Psychosomatik","BGI";0,"Leer"},2,0)</f>
        <v>Leer</v>
      </c>
      <c r="R96" s="253" t="str">
        <f>VLOOKUP($C96,{"29 - Psychiatrie (Erwachsene)","JN";"297 - stationsäquivalente Behandlung in der Erwachsenenpsychiatrie (29)","Entfaellt";"30 - Kinder- und Jugendpsychiatrie","JN";"307 - stationsäquivalente Behandlung in der Kinder- und Jugendpsychiatrie (30)","Entfaellt";"31 - Psychosomatik","JN";0,"Leer"},2,0)</f>
        <v>Leer</v>
      </c>
      <c r="S96" s="253">
        <f t="shared" ref="S96:S108" si="35">IF(LEN(C96)&gt;0,1,0)</f>
        <v>0</v>
      </c>
      <c r="T96" s="253">
        <f t="shared" ref="T96:T108" si="36">IF(LEN(D96)&gt;0,1,0)</f>
        <v>0</v>
      </c>
      <c r="U96" s="253">
        <f t="shared" si="24"/>
        <v>0</v>
      </c>
      <c r="V96" s="253">
        <f t="shared" si="25"/>
        <v>0</v>
      </c>
      <c r="W96" s="253">
        <f t="shared" si="26"/>
        <v>0</v>
      </c>
      <c r="X96" s="253">
        <f t="shared" si="27"/>
        <v>0</v>
      </c>
      <c r="Y96" s="253">
        <f t="shared" si="28"/>
        <v>0</v>
      </c>
      <c r="Z96" s="253">
        <f t="shared" si="33"/>
        <v>0</v>
      </c>
      <c r="AA96" s="253">
        <f>VLOOKUP($M96,{"Ja",1;"Nein",1;"Entfällt",1;"Bitte auswählen",0;"",0;0,0},2,0)</f>
        <v>0</v>
      </c>
    </row>
    <row r="97" spans="2:27" ht="15" customHeight="1" x14ac:dyDescent="0.35">
      <c r="B97" s="58" t="str">
        <f t="shared" si="29"/>
        <v>!!!</v>
      </c>
      <c r="C97" s="225"/>
      <c r="D97" s="165"/>
      <c r="E97" s="205"/>
      <c r="F97" s="165"/>
      <c r="G97" s="165"/>
      <c r="H97" s="165"/>
      <c r="I97" s="165"/>
      <c r="J97" s="290" t="str">
        <f t="shared" si="30"/>
        <v/>
      </c>
      <c r="K97" s="165"/>
      <c r="L97" s="289" t="str">
        <f t="shared" si="31"/>
        <v/>
      </c>
      <c r="M97" s="305" t="str">
        <f t="shared" si="32"/>
        <v/>
      </c>
      <c r="N97" s="320"/>
      <c r="P97" s="253" t="str">
        <f t="shared" si="34"/>
        <v>Leer</v>
      </c>
      <c r="Q97" s="253" t="str">
        <f>VLOOKUP(C97,{"29 - Psychiatrie (Erwachsene)","BGI";"297 - stationsäquivalente Behandlung in der Erwachsenenpsychiatrie (29)","BGI";"30 - Kinder- und Jugendpsychiatrie","BGII";"307 - stationsäquivalente Behandlung in der Kinder- und Jugendpsychiatrie (30)","BGII";"31 - Psychosomatik","BGI";0,"Leer"},2,0)</f>
        <v>Leer</v>
      </c>
      <c r="R97" s="253" t="str">
        <f>VLOOKUP($C97,{"29 - Psychiatrie (Erwachsene)","JN";"297 - stationsäquivalente Behandlung in der Erwachsenenpsychiatrie (29)","Entfaellt";"30 - Kinder- und Jugendpsychiatrie","JN";"307 - stationsäquivalente Behandlung in der Kinder- und Jugendpsychiatrie (30)","Entfaellt";"31 - Psychosomatik","JN";0,"Leer"},2,0)</f>
        <v>Leer</v>
      </c>
      <c r="S97" s="253">
        <f t="shared" si="35"/>
        <v>0</v>
      </c>
      <c r="T97" s="253">
        <f t="shared" si="36"/>
        <v>0</v>
      </c>
      <c r="U97" s="253">
        <f t="shared" si="24"/>
        <v>0</v>
      </c>
      <c r="V97" s="253">
        <f t="shared" si="25"/>
        <v>0</v>
      </c>
      <c r="W97" s="253">
        <f t="shared" si="26"/>
        <v>0</v>
      </c>
      <c r="X97" s="253">
        <f t="shared" si="27"/>
        <v>0</v>
      </c>
      <c r="Y97" s="253">
        <f t="shared" si="28"/>
        <v>0</v>
      </c>
      <c r="Z97" s="253">
        <f t="shared" si="33"/>
        <v>0</v>
      </c>
      <c r="AA97" s="253">
        <f>VLOOKUP($M97,{"Ja",1;"Nein",1;"Entfällt",1;"Bitte auswählen",0;"",0;0,0},2,0)</f>
        <v>0</v>
      </c>
    </row>
    <row r="98" spans="2:27" ht="15" customHeight="1" x14ac:dyDescent="0.35">
      <c r="B98" s="58" t="str">
        <f t="shared" si="29"/>
        <v>!!!</v>
      </c>
      <c r="C98" s="225"/>
      <c r="D98" s="165"/>
      <c r="E98" s="205"/>
      <c r="F98" s="165"/>
      <c r="G98" s="165"/>
      <c r="H98" s="165"/>
      <c r="I98" s="165"/>
      <c r="J98" s="290" t="str">
        <f t="shared" si="30"/>
        <v/>
      </c>
      <c r="K98" s="165"/>
      <c r="L98" s="289" t="str">
        <f t="shared" si="31"/>
        <v/>
      </c>
      <c r="M98" s="305" t="str">
        <f t="shared" si="32"/>
        <v/>
      </c>
      <c r="N98" s="320"/>
      <c r="P98" s="253" t="str">
        <f t="shared" si="34"/>
        <v>Leer</v>
      </c>
      <c r="Q98" s="253" t="str">
        <f>VLOOKUP(C98,{"29 - Psychiatrie (Erwachsene)","BGI";"297 - stationsäquivalente Behandlung in der Erwachsenenpsychiatrie (29)","BGI";"30 - Kinder- und Jugendpsychiatrie","BGII";"307 - stationsäquivalente Behandlung in der Kinder- und Jugendpsychiatrie (30)","BGII";"31 - Psychosomatik","BGI";0,"Leer"},2,0)</f>
        <v>Leer</v>
      </c>
      <c r="R98" s="253" t="str">
        <f>VLOOKUP($C98,{"29 - Psychiatrie (Erwachsene)","JN";"297 - stationsäquivalente Behandlung in der Erwachsenenpsychiatrie (29)","Entfaellt";"30 - Kinder- und Jugendpsychiatrie","JN";"307 - stationsäquivalente Behandlung in der Kinder- und Jugendpsychiatrie (30)","Entfaellt";"31 - Psychosomatik","JN";0,"Leer"},2,0)</f>
        <v>Leer</v>
      </c>
      <c r="S98" s="253">
        <f t="shared" si="35"/>
        <v>0</v>
      </c>
      <c r="T98" s="253">
        <f t="shared" si="36"/>
        <v>0</v>
      </c>
      <c r="U98" s="253">
        <f t="shared" si="24"/>
        <v>0</v>
      </c>
      <c r="V98" s="253">
        <f t="shared" si="25"/>
        <v>0</v>
      </c>
      <c r="W98" s="253">
        <f t="shared" si="26"/>
        <v>0</v>
      </c>
      <c r="X98" s="253">
        <f t="shared" si="27"/>
        <v>0</v>
      </c>
      <c r="Y98" s="253">
        <f t="shared" si="28"/>
        <v>0</v>
      </c>
      <c r="Z98" s="253">
        <f t="shared" si="33"/>
        <v>0</v>
      </c>
      <c r="AA98" s="253">
        <f>VLOOKUP($M98,{"Ja",1;"Nein",1;"Entfällt",1;"Bitte auswählen",0;"",0;0,0},2,0)</f>
        <v>0</v>
      </c>
    </row>
    <row r="99" spans="2:27" ht="15" customHeight="1" x14ac:dyDescent="0.35">
      <c r="B99" s="58" t="str">
        <f t="shared" si="29"/>
        <v>!!!</v>
      </c>
      <c r="C99" s="225"/>
      <c r="D99" s="165"/>
      <c r="E99" s="205"/>
      <c r="F99" s="165"/>
      <c r="G99" s="165"/>
      <c r="H99" s="165"/>
      <c r="I99" s="165"/>
      <c r="J99" s="290" t="str">
        <f t="shared" si="30"/>
        <v/>
      </c>
      <c r="K99" s="165"/>
      <c r="L99" s="289" t="str">
        <f t="shared" si="31"/>
        <v/>
      </c>
      <c r="M99" s="305" t="str">
        <f t="shared" si="32"/>
        <v/>
      </c>
      <c r="N99" s="320"/>
      <c r="P99" s="253" t="str">
        <f t="shared" si="34"/>
        <v>Leer</v>
      </c>
      <c r="Q99" s="253" t="str">
        <f>VLOOKUP(C99,{"29 - Psychiatrie (Erwachsene)","BGI";"297 - stationsäquivalente Behandlung in der Erwachsenenpsychiatrie (29)","BGI";"30 - Kinder- und Jugendpsychiatrie","BGII";"307 - stationsäquivalente Behandlung in der Kinder- und Jugendpsychiatrie (30)","BGII";"31 - Psychosomatik","BGI";0,"Leer"},2,0)</f>
        <v>Leer</v>
      </c>
      <c r="R99" s="253" t="str">
        <f>VLOOKUP($C99,{"29 - Psychiatrie (Erwachsene)","JN";"297 - stationsäquivalente Behandlung in der Erwachsenenpsychiatrie (29)","Entfaellt";"30 - Kinder- und Jugendpsychiatrie","JN";"307 - stationsäquivalente Behandlung in der Kinder- und Jugendpsychiatrie (30)","Entfaellt";"31 - Psychosomatik","JN";0,"Leer"},2,0)</f>
        <v>Leer</v>
      </c>
      <c r="S99" s="253">
        <f t="shared" si="35"/>
        <v>0</v>
      </c>
      <c r="T99" s="253">
        <f t="shared" si="36"/>
        <v>0</v>
      </c>
      <c r="U99" s="253">
        <f t="shared" si="24"/>
        <v>0</v>
      </c>
      <c r="V99" s="253">
        <f t="shared" si="25"/>
        <v>0</v>
      </c>
      <c r="W99" s="253">
        <f t="shared" si="26"/>
        <v>0</v>
      </c>
      <c r="X99" s="253">
        <f t="shared" si="27"/>
        <v>0</v>
      </c>
      <c r="Y99" s="253">
        <f t="shared" si="28"/>
        <v>0</v>
      </c>
      <c r="Z99" s="253">
        <f t="shared" si="33"/>
        <v>0</v>
      </c>
      <c r="AA99" s="253">
        <f>VLOOKUP($M99,{"Ja",1;"Nein",1;"Entfällt",1;"Bitte auswählen",0;"",0;0,0},2,0)</f>
        <v>0</v>
      </c>
    </row>
    <row r="100" spans="2:27" ht="15" customHeight="1" x14ac:dyDescent="0.35">
      <c r="B100" s="58" t="str">
        <f t="shared" si="29"/>
        <v>!!!</v>
      </c>
      <c r="C100" s="225"/>
      <c r="D100" s="165"/>
      <c r="E100" s="205"/>
      <c r="F100" s="165"/>
      <c r="G100" s="165"/>
      <c r="H100" s="165"/>
      <c r="I100" s="165"/>
      <c r="J100" s="290" t="str">
        <f t="shared" si="30"/>
        <v/>
      </c>
      <c r="K100" s="165"/>
      <c r="L100" s="289" t="str">
        <f t="shared" si="31"/>
        <v/>
      </c>
      <c r="M100" s="305" t="str">
        <f t="shared" si="32"/>
        <v/>
      </c>
      <c r="N100" s="320"/>
      <c r="P100" s="253" t="str">
        <f t="shared" si="34"/>
        <v>Leer</v>
      </c>
      <c r="Q100" s="253" t="str">
        <f>VLOOKUP(C100,{"29 - Psychiatrie (Erwachsene)","BGI";"297 - stationsäquivalente Behandlung in der Erwachsenenpsychiatrie (29)","BGI";"30 - Kinder- und Jugendpsychiatrie","BGII";"307 - stationsäquivalente Behandlung in der Kinder- und Jugendpsychiatrie (30)","BGII";"31 - Psychosomatik","BGI";0,"Leer"},2,0)</f>
        <v>Leer</v>
      </c>
      <c r="R100" s="253" t="str">
        <f>VLOOKUP($C100,{"29 - Psychiatrie (Erwachsene)","JN";"297 - stationsäquivalente Behandlung in der Erwachsenenpsychiatrie (29)","Entfaellt";"30 - Kinder- und Jugendpsychiatrie","JN";"307 - stationsäquivalente Behandlung in der Kinder- und Jugendpsychiatrie (30)","Entfaellt";"31 - Psychosomatik","JN";0,"Leer"},2,0)</f>
        <v>Leer</v>
      </c>
      <c r="S100" s="253">
        <f t="shared" si="35"/>
        <v>0</v>
      </c>
      <c r="T100" s="253">
        <f t="shared" si="36"/>
        <v>0</v>
      </c>
      <c r="U100" s="253">
        <f t="shared" si="24"/>
        <v>0</v>
      </c>
      <c r="V100" s="253">
        <f t="shared" si="25"/>
        <v>0</v>
      </c>
      <c r="W100" s="253">
        <f t="shared" si="26"/>
        <v>0</v>
      </c>
      <c r="X100" s="253">
        <f t="shared" si="27"/>
        <v>0</v>
      </c>
      <c r="Y100" s="253">
        <f t="shared" si="28"/>
        <v>0</v>
      </c>
      <c r="Z100" s="253">
        <f t="shared" si="33"/>
        <v>0</v>
      </c>
      <c r="AA100" s="253">
        <f>VLOOKUP($M100,{"Ja",1;"Nein",1;"Entfällt",1;"Bitte auswählen",0;"",0;0,0},2,0)</f>
        <v>0</v>
      </c>
    </row>
    <row r="101" spans="2:27" ht="15" customHeight="1" x14ac:dyDescent="0.35">
      <c r="B101" s="58" t="str">
        <f t="shared" si="29"/>
        <v>!!!</v>
      </c>
      <c r="C101" s="225"/>
      <c r="D101" s="165"/>
      <c r="E101" s="205"/>
      <c r="F101" s="165"/>
      <c r="G101" s="165"/>
      <c r="H101" s="165"/>
      <c r="I101" s="165"/>
      <c r="J101" s="290" t="str">
        <f t="shared" si="30"/>
        <v/>
      </c>
      <c r="K101" s="165"/>
      <c r="L101" s="289" t="str">
        <f t="shared" si="31"/>
        <v/>
      </c>
      <c r="M101" s="305" t="str">
        <f t="shared" si="32"/>
        <v/>
      </c>
      <c r="N101" s="320"/>
      <c r="P101" s="253" t="str">
        <f t="shared" si="34"/>
        <v>Leer</v>
      </c>
      <c r="Q101" s="253" t="str">
        <f>VLOOKUP(C101,{"29 - Psychiatrie (Erwachsene)","BGI";"297 - stationsäquivalente Behandlung in der Erwachsenenpsychiatrie (29)","BGI";"30 - Kinder- und Jugendpsychiatrie","BGII";"307 - stationsäquivalente Behandlung in der Kinder- und Jugendpsychiatrie (30)","BGII";"31 - Psychosomatik","BGI";0,"Leer"},2,0)</f>
        <v>Leer</v>
      </c>
      <c r="R101" s="253" t="str">
        <f>VLOOKUP($C101,{"29 - Psychiatrie (Erwachsene)","JN";"297 - stationsäquivalente Behandlung in der Erwachsenenpsychiatrie (29)","Entfaellt";"30 - Kinder- und Jugendpsychiatrie","JN";"307 - stationsäquivalente Behandlung in der Kinder- und Jugendpsychiatrie (30)","Entfaellt";"31 - Psychosomatik","JN";0,"Leer"},2,0)</f>
        <v>Leer</v>
      </c>
      <c r="S101" s="253">
        <f t="shared" si="35"/>
        <v>0</v>
      </c>
      <c r="T101" s="253">
        <f t="shared" si="36"/>
        <v>0</v>
      </c>
      <c r="U101" s="253">
        <f t="shared" si="24"/>
        <v>0</v>
      </c>
      <c r="V101" s="253">
        <f t="shared" si="25"/>
        <v>0</v>
      </c>
      <c r="W101" s="253">
        <f t="shared" si="26"/>
        <v>0</v>
      </c>
      <c r="X101" s="253">
        <f t="shared" si="27"/>
        <v>0</v>
      </c>
      <c r="Y101" s="253">
        <f t="shared" si="28"/>
        <v>0</v>
      </c>
      <c r="Z101" s="253">
        <f t="shared" si="33"/>
        <v>0</v>
      </c>
      <c r="AA101" s="253">
        <f>VLOOKUP($M101,{"Ja",1;"Nein",1;"Entfällt",1;"Bitte auswählen",0;"",0;0,0},2,0)</f>
        <v>0</v>
      </c>
    </row>
    <row r="102" spans="2:27" ht="15" customHeight="1" x14ac:dyDescent="0.35">
      <c r="B102" s="58" t="str">
        <f t="shared" si="29"/>
        <v>!!!</v>
      </c>
      <c r="C102" s="225"/>
      <c r="D102" s="165"/>
      <c r="E102" s="205"/>
      <c r="F102" s="165"/>
      <c r="G102" s="165"/>
      <c r="H102" s="165"/>
      <c r="I102" s="165"/>
      <c r="J102" s="290" t="str">
        <f t="shared" si="30"/>
        <v/>
      </c>
      <c r="K102" s="165"/>
      <c r="L102" s="289" t="str">
        <f t="shared" si="31"/>
        <v/>
      </c>
      <c r="M102" s="305" t="str">
        <f t="shared" si="32"/>
        <v/>
      </c>
      <c r="N102" s="320"/>
      <c r="P102" s="253" t="str">
        <f t="shared" si="34"/>
        <v>Leer</v>
      </c>
      <c r="Q102" s="253" t="str">
        <f>VLOOKUP(C102,{"29 - Psychiatrie (Erwachsene)","BGI";"297 - stationsäquivalente Behandlung in der Erwachsenenpsychiatrie (29)","BGI";"30 - Kinder- und Jugendpsychiatrie","BGII";"307 - stationsäquivalente Behandlung in der Kinder- und Jugendpsychiatrie (30)","BGII";"31 - Psychosomatik","BGI";0,"Leer"},2,0)</f>
        <v>Leer</v>
      </c>
      <c r="R102" s="253" t="str">
        <f>VLOOKUP($C102,{"29 - Psychiatrie (Erwachsene)","JN";"297 - stationsäquivalente Behandlung in der Erwachsenenpsychiatrie (29)","Entfaellt";"30 - Kinder- und Jugendpsychiatrie","JN";"307 - stationsäquivalente Behandlung in der Kinder- und Jugendpsychiatrie (30)","Entfaellt";"31 - Psychosomatik","JN";0,"Leer"},2,0)</f>
        <v>Leer</v>
      </c>
      <c r="S102" s="253">
        <f t="shared" si="35"/>
        <v>0</v>
      </c>
      <c r="T102" s="253">
        <f t="shared" si="36"/>
        <v>0</v>
      </c>
      <c r="U102" s="253">
        <f t="shared" si="24"/>
        <v>0</v>
      </c>
      <c r="V102" s="253">
        <f t="shared" si="25"/>
        <v>0</v>
      </c>
      <c r="W102" s="253">
        <f t="shared" si="26"/>
        <v>0</v>
      </c>
      <c r="X102" s="253">
        <f t="shared" si="27"/>
        <v>0</v>
      </c>
      <c r="Y102" s="253">
        <f t="shared" si="28"/>
        <v>0</v>
      </c>
      <c r="Z102" s="253">
        <f t="shared" si="33"/>
        <v>0</v>
      </c>
      <c r="AA102" s="253">
        <f>VLOOKUP($M102,{"Ja",1;"Nein",1;"Entfällt",1;"Bitte auswählen",0;"",0;0,0},2,0)</f>
        <v>0</v>
      </c>
    </row>
    <row r="103" spans="2:27" ht="15" customHeight="1" x14ac:dyDescent="0.35">
      <c r="B103" s="58" t="str">
        <f t="shared" si="29"/>
        <v>!!!</v>
      </c>
      <c r="C103" s="225"/>
      <c r="D103" s="165"/>
      <c r="E103" s="205"/>
      <c r="F103" s="165"/>
      <c r="G103" s="165"/>
      <c r="H103" s="165"/>
      <c r="I103" s="165"/>
      <c r="J103" s="290" t="str">
        <f t="shared" si="30"/>
        <v/>
      </c>
      <c r="K103" s="165"/>
      <c r="L103" s="289" t="str">
        <f t="shared" si="31"/>
        <v/>
      </c>
      <c r="M103" s="305" t="str">
        <f t="shared" si="32"/>
        <v/>
      </c>
      <c r="N103" s="320"/>
      <c r="P103" s="253" t="str">
        <f t="shared" si="34"/>
        <v>Leer</v>
      </c>
      <c r="Q103" s="253" t="str">
        <f>VLOOKUP(C103,{"29 - Psychiatrie (Erwachsene)","BGI";"297 - stationsäquivalente Behandlung in der Erwachsenenpsychiatrie (29)","BGI";"30 - Kinder- und Jugendpsychiatrie","BGII";"307 - stationsäquivalente Behandlung in der Kinder- und Jugendpsychiatrie (30)","BGII";"31 - Psychosomatik","BGI";0,"Leer"},2,0)</f>
        <v>Leer</v>
      </c>
      <c r="R103" s="253" t="str">
        <f>VLOOKUP($C103,{"29 - Psychiatrie (Erwachsene)","JN";"297 - stationsäquivalente Behandlung in der Erwachsenenpsychiatrie (29)","Entfaellt";"30 - Kinder- und Jugendpsychiatrie","JN";"307 - stationsäquivalente Behandlung in der Kinder- und Jugendpsychiatrie (30)","Entfaellt";"31 - Psychosomatik","JN";0,"Leer"},2,0)</f>
        <v>Leer</v>
      </c>
      <c r="S103" s="253">
        <f t="shared" si="35"/>
        <v>0</v>
      </c>
      <c r="T103" s="253">
        <f t="shared" si="36"/>
        <v>0</v>
      </c>
      <c r="U103" s="253">
        <f t="shared" si="24"/>
        <v>0</v>
      </c>
      <c r="V103" s="253">
        <f t="shared" si="25"/>
        <v>0</v>
      </c>
      <c r="W103" s="253">
        <f t="shared" si="26"/>
        <v>0</v>
      </c>
      <c r="X103" s="253">
        <f t="shared" si="27"/>
        <v>0</v>
      </c>
      <c r="Y103" s="253">
        <f t="shared" si="28"/>
        <v>0</v>
      </c>
      <c r="Z103" s="253">
        <f t="shared" si="33"/>
        <v>0</v>
      </c>
      <c r="AA103" s="253">
        <f>VLOOKUP($M103,{"Ja",1;"Nein",1;"Entfällt",1;"Bitte auswählen",0;"",0;0,0},2,0)</f>
        <v>0</v>
      </c>
    </row>
    <row r="104" spans="2:27" ht="15" customHeight="1" x14ac:dyDescent="0.35">
      <c r="B104" s="58" t="str">
        <f t="shared" si="29"/>
        <v>!!!</v>
      </c>
      <c r="C104" s="225"/>
      <c r="D104" s="165"/>
      <c r="E104" s="205"/>
      <c r="F104" s="165"/>
      <c r="G104" s="165"/>
      <c r="H104" s="165"/>
      <c r="I104" s="165"/>
      <c r="J104" s="290" t="str">
        <f t="shared" si="30"/>
        <v/>
      </c>
      <c r="K104" s="165"/>
      <c r="L104" s="289" t="str">
        <f t="shared" si="31"/>
        <v/>
      </c>
      <c r="M104" s="305" t="str">
        <f t="shared" si="32"/>
        <v/>
      </c>
      <c r="N104" s="320"/>
      <c r="P104" s="253" t="str">
        <f t="shared" si="34"/>
        <v>Leer</v>
      </c>
      <c r="Q104" s="253" t="str">
        <f>VLOOKUP(C104,{"29 - Psychiatrie (Erwachsene)","BGI";"297 - stationsäquivalente Behandlung in der Erwachsenenpsychiatrie (29)","BGI";"30 - Kinder- und Jugendpsychiatrie","BGII";"307 - stationsäquivalente Behandlung in der Kinder- und Jugendpsychiatrie (30)","BGII";"31 - Psychosomatik","BGI";0,"Leer"},2,0)</f>
        <v>Leer</v>
      </c>
      <c r="R104" s="253" t="str">
        <f>VLOOKUP($C104,{"29 - Psychiatrie (Erwachsene)","JN";"297 - stationsäquivalente Behandlung in der Erwachsenenpsychiatrie (29)","Entfaellt";"30 - Kinder- und Jugendpsychiatrie","JN";"307 - stationsäquivalente Behandlung in der Kinder- und Jugendpsychiatrie (30)","Entfaellt";"31 - Psychosomatik","JN";0,"Leer"},2,0)</f>
        <v>Leer</v>
      </c>
      <c r="S104" s="253">
        <f t="shared" si="35"/>
        <v>0</v>
      </c>
      <c r="T104" s="253">
        <f t="shared" si="36"/>
        <v>0</v>
      </c>
      <c r="U104" s="253">
        <f t="shared" si="24"/>
        <v>0</v>
      </c>
      <c r="V104" s="253">
        <f t="shared" si="25"/>
        <v>0</v>
      </c>
      <c r="W104" s="253">
        <f t="shared" si="26"/>
        <v>0</v>
      </c>
      <c r="X104" s="253">
        <f t="shared" si="27"/>
        <v>0</v>
      </c>
      <c r="Y104" s="253">
        <f t="shared" si="28"/>
        <v>0</v>
      </c>
      <c r="Z104" s="253">
        <f t="shared" si="33"/>
        <v>0</v>
      </c>
      <c r="AA104" s="253">
        <f>VLOOKUP($M104,{"Ja",1;"Nein",1;"Entfällt",1;"Bitte auswählen",0;"",0;0,0},2,0)</f>
        <v>0</v>
      </c>
    </row>
    <row r="105" spans="2:27" ht="15" customHeight="1" x14ac:dyDescent="0.35">
      <c r="B105" s="58" t="str">
        <f t="shared" si="29"/>
        <v>!!!</v>
      </c>
      <c r="C105" s="225"/>
      <c r="D105" s="165"/>
      <c r="E105" s="205"/>
      <c r="F105" s="165"/>
      <c r="G105" s="165"/>
      <c r="H105" s="165"/>
      <c r="I105" s="165"/>
      <c r="J105" s="290" t="str">
        <f t="shared" si="30"/>
        <v/>
      </c>
      <c r="K105" s="165"/>
      <c r="L105" s="289" t="str">
        <f t="shared" si="31"/>
        <v/>
      </c>
      <c r="M105" s="305" t="str">
        <f t="shared" si="32"/>
        <v/>
      </c>
      <c r="N105" s="320"/>
      <c r="P105" s="253" t="str">
        <f t="shared" si="34"/>
        <v>Leer</v>
      </c>
      <c r="Q105" s="253" t="str">
        <f>VLOOKUP(C105,{"29 - Psychiatrie (Erwachsene)","BGI";"297 - stationsäquivalente Behandlung in der Erwachsenenpsychiatrie (29)","BGI";"30 - Kinder- und Jugendpsychiatrie","BGII";"307 - stationsäquivalente Behandlung in der Kinder- und Jugendpsychiatrie (30)","BGII";"31 - Psychosomatik","BGI";0,"Leer"},2,0)</f>
        <v>Leer</v>
      </c>
      <c r="R105" s="253" t="str">
        <f>VLOOKUP($C105,{"29 - Psychiatrie (Erwachsene)","JN";"297 - stationsäquivalente Behandlung in der Erwachsenenpsychiatrie (29)","Entfaellt";"30 - Kinder- und Jugendpsychiatrie","JN";"307 - stationsäquivalente Behandlung in der Kinder- und Jugendpsychiatrie (30)","Entfaellt";"31 - Psychosomatik","JN";0,"Leer"},2,0)</f>
        <v>Leer</v>
      </c>
      <c r="S105" s="253">
        <f t="shared" si="35"/>
        <v>0</v>
      </c>
      <c r="T105" s="253">
        <f t="shared" si="36"/>
        <v>0</v>
      </c>
      <c r="U105" s="253">
        <f t="shared" si="24"/>
        <v>0</v>
      </c>
      <c r="V105" s="253">
        <f t="shared" si="25"/>
        <v>0</v>
      </c>
      <c r="W105" s="253">
        <f t="shared" si="26"/>
        <v>0</v>
      </c>
      <c r="X105" s="253">
        <f t="shared" si="27"/>
        <v>0</v>
      </c>
      <c r="Y105" s="253">
        <f t="shared" si="28"/>
        <v>0</v>
      </c>
      <c r="Z105" s="253">
        <f t="shared" si="33"/>
        <v>0</v>
      </c>
      <c r="AA105" s="253">
        <f>VLOOKUP($M105,{"Ja",1;"Nein",1;"Entfällt",1;"Bitte auswählen",0;"",0;0,0},2,0)</f>
        <v>0</v>
      </c>
    </row>
    <row r="106" spans="2:27" ht="15" customHeight="1" x14ac:dyDescent="0.35">
      <c r="B106" s="58" t="str">
        <f t="shared" si="29"/>
        <v>!!!</v>
      </c>
      <c r="C106" s="225"/>
      <c r="D106" s="165"/>
      <c r="E106" s="205"/>
      <c r="F106" s="165"/>
      <c r="G106" s="165"/>
      <c r="H106" s="165"/>
      <c r="I106" s="165"/>
      <c r="J106" s="290" t="str">
        <f t="shared" si="30"/>
        <v/>
      </c>
      <c r="K106" s="165"/>
      <c r="L106" s="289" t="str">
        <f t="shared" si="31"/>
        <v/>
      </c>
      <c r="M106" s="305" t="str">
        <f t="shared" si="32"/>
        <v/>
      </c>
      <c r="N106" s="320"/>
      <c r="P106" s="253" t="str">
        <f t="shared" si="34"/>
        <v>Leer</v>
      </c>
      <c r="Q106" s="253" t="str">
        <f>VLOOKUP(C106,{"29 - Psychiatrie (Erwachsene)","BGI";"297 - stationsäquivalente Behandlung in der Erwachsenenpsychiatrie (29)","BGI";"30 - Kinder- und Jugendpsychiatrie","BGII";"307 - stationsäquivalente Behandlung in der Kinder- und Jugendpsychiatrie (30)","BGII";"31 - Psychosomatik","BGI";0,"Leer"},2,0)</f>
        <v>Leer</v>
      </c>
      <c r="R106" s="253" t="str">
        <f>VLOOKUP($C106,{"29 - Psychiatrie (Erwachsene)","JN";"297 - stationsäquivalente Behandlung in der Erwachsenenpsychiatrie (29)","Entfaellt";"30 - Kinder- und Jugendpsychiatrie","JN";"307 - stationsäquivalente Behandlung in der Kinder- und Jugendpsychiatrie (30)","Entfaellt";"31 - Psychosomatik","JN";0,"Leer"},2,0)</f>
        <v>Leer</v>
      </c>
      <c r="S106" s="253">
        <f t="shared" si="35"/>
        <v>0</v>
      </c>
      <c r="T106" s="253">
        <f t="shared" si="36"/>
        <v>0</v>
      </c>
      <c r="U106" s="253">
        <f t="shared" si="24"/>
        <v>0</v>
      </c>
      <c r="V106" s="253">
        <f t="shared" si="25"/>
        <v>0</v>
      </c>
      <c r="W106" s="253">
        <f t="shared" si="26"/>
        <v>0</v>
      </c>
      <c r="X106" s="253">
        <f t="shared" si="27"/>
        <v>0</v>
      </c>
      <c r="Y106" s="253">
        <f t="shared" si="28"/>
        <v>0</v>
      </c>
      <c r="Z106" s="253">
        <f t="shared" si="33"/>
        <v>0</v>
      </c>
      <c r="AA106" s="253">
        <f>VLOOKUP($M106,{"Ja",1;"Nein",1;"Entfällt",1;"Bitte auswählen",0;"",0;0,0},2,0)</f>
        <v>0</v>
      </c>
    </row>
    <row r="107" spans="2:27" ht="15" customHeight="1" x14ac:dyDescent="0.35">
      <c r="B107" s="58" t="str">
        <f t="shared" si="29"/>
        <v>!!!</v>
      </c>
      <c r="C107" s="225"/>
      <c r="D107" s="165"/>
      <c r="E107" s="205"/>
      <c r="F107" s="165"/>
      <c r="G107" s="165"/>
      <c r="H107" s="165"/>
      <c r="I107" s="165"/>
      <c r="J107" s="290" t="str">
        <f t="shared" si="30"/>
        <v/>
      </c>
      <c r="K107" s="165"/>
      <c r="L107" s="289" t="str">
        <f t="shared" si="31"/>
        <v/>
      </c>
      <c r="M107" s="305" t="str">
        <f t="shared" si="32"/>
        <v/>
      </c>
      <c r="N107" s="320"/>
      <c r="P107" s="253" t="str">
        <f t="shared" si="34"/>
        <v>Leer</v>
      </c>
      <c r="Q107" s="253" t="str">
        <f>VLOOKUP(C107,{"29 - Psychiatrie (Erwachsene)","BGI";"297 - stationsäquivalente Behandlung in der Erwachsenenpsychiatrie (29)","BGI";"30 - Kinder- und Jugendpsychiatrie","BGII";"307 - stationsäquivalente Behandlung in der Kinder- und Jugendpsychiatrie (30)","BGII";"31 - Psychosomatik","BGI";0,"Leer"},2,0)</f>
        <v>Leer</v>
      </c>
      <c r="R107" s="253" t="str">
        <f>VLOOKUP($C107,{"29 - Psychiatrie (Erwachsene)","JN";"297 - stationsäquivalente Behandlung in der Erwachsenenpsychiatrie (29)","Entfaellt";"30 - Kinder- und Jugendpsychiatrie","JN";"307 - stationsäquivalente Behandlung in der Kinder- und Jugendpsychiatrie (30)","Entfaellt";"31 - Psychosomatik","JN";0,"Leer"},2,0)</f>
        <v>Leer</v>
      </c>
      <c r="S107" s="253">
        <f t="shared" si="35"/>
        <v>0</v>
      </c>
      <c r="T107" s="253">
        <f t="shared" si="36"/>
        <v>0</v>
      </c>
      <c r="U107" s="253">
        <f t="shared" si="24"/>
        <v>0</v>
      </c>
      <c r="V107" s="253">
        <f t="shared" si="25"/>
        <v>0</v>
      </c>
      <c r="W107" s="253">
        <f t="shared" si="26"/>
        <v>0</v>
      </c>
      <c r="X107" s="253">
        <f t="shared" si="27"/>
        <v>0</v>
      </c>
      <c r="Y107" s="253">
        <f t="shared" si="28"/>
        <v>0</v>
      </c>
      <c r="Z107" s="253">
        <f t="shared" si="33"/>
        <v>0</v>
      </c>
      <c r="AA107" s="253">
        <f>VLOOKUP($M107,{"Ja",1;"Nein",1;"Entfällt",1;"Bitte auswählen",0;"",0;0,0},2,0)</f>
        <v>0</v>
      </c>
    </row>
    <row r="108" spans="2:27" ht="15" customHeight="1" x14ac:dyDescent="0.35">
      <c r="B108" s="58" t="str">
        <f t="shared" si="29"/>
        <v>!!!</v>
      </c>
      <c r="C108" s="225"/>
      <c r="D108" s="165"/>
      <c r="E108" s="205"/>
      <c r="F108" s="165"/>
      <c r="G108" s="165"/>
      <c r="H108" s="165"/>
      <c r="I108" s="165"/>
      <c r="J108" s="290" t="str">
        <f t="shared" si="30"/>
        <v/>
      </c>
      <c r="K108" s="165"/>
      <c r="L108" s="289" t="str">
        <f t="shared" si="31"/>
        <v/>
      </c>
      <c r="M108" s="305" t="str">
        <f t="shared" si="32"/>
        <v/>
      </c>
      <c r="N108" s="320"/>
      <c r="P108" s="253" t="str">
        <f t="shared" si="34"/>
        <v>Leer</v>
      </c>
      <c r="Q108" s="253" t="str">
        <f>VLOOKUP(C108,{"29 - Psychiatrie (Erwachsene)","BGI";"297 - stationsäquivalente Behandlung in der Erwachsenenpsychiatrie (29)","BGI";"30 - Kinder- und Jugendpsychiatrie","BGII";"307 - stationsäquivalente Behandlung in der Kinder- und Jugendpsychiatrie (30)","BGII";"31 - Psychosomatik","BGI";0,"Leer"},2,0)</f>
        <v>Leer</v>
      </c>
      <c r="R108" s="253" t="str">
        <f>VLOOKUP($C108,{"29 - Psychiatrie (Erwachsene)","JN";"297 - stationsäquivalente Behandlung in der Erwachsenenpsychiatrie (29)","Entfaellt";"30 - Kinder- und Jugendpsychiatrie","JN";"307 - stationsäquivalente Behandlung in der Kinder- und Jugendpsychiatrie (30)","Entfaellt";"31 - Psychosomatik","JN";0,"Leer"},2,0)</f>
        <v>Leer</v>
      </c>
      <c r="S108" s="253">
        <f t="shared" si="35"/>
        <v>0</v>
      </c>
      <c r="T108" s="253">
        <f t="shared" si="36"/>
        <v>0</v>
      </c>
      <c r="U108" s="253">
        <f t="shared" si="24"/>
        <v>0</v>
      </c>
      <c r="V108" s="253">
        <f t="shared" si="25"/>
        <v>0</v>
      </c>
      <c r="W108" s="253">
        <f t="shared" si="26"/>
        <v>0</v>
      </c>
      <c r="X108" s="253">
        <f t="shared" si="27"/>
        <v>0</v>
      </c>
      <c r="Y108" s="253">
        <f t="shared" si="28"/>
        <v>0</v>
      </c>
      <c r="Z108" s="253">
        <f t="shared" si="33"/>
        <v>0</v>
      </c>
      <c r="AA108" s="253">
        <f>VLOOKUP($M108,{"Ja",1;"Nein",1;"Entfällt",1;"Bitte auswählen",0;"",0;0,0},2,0)</f>
        <v>0</v>
      </c>
    </row>
    <row r="109" spans="2:27" x14ac:dyDescent="0.35">
      <c r="B109" s="58" t="str">
        <f>IF(SUM(S109:T109)&lt;2,"!!!","")</f>
        <v>!!!</v>
      </c>
      <c r="C109" s="28"/>
      <c r="D109" s="28"/>
      <c r="E109" s="47"/>
      <c r="F109" s="28"/>
      <c r="G109" s="28"/>
      <c r="H109" s="28"/>
      <c r="I109" s="211"/>
      <c r="J109" s="211"/>
      <c r="K109" s="211"/>
      <c r="L109" s="211"/>
      <c r="M109" s="211"/>
      <c r="N109" s="319"/>
    </row>
    <row r="110" spans="2:27" x14ac:dyDescent="0.35">
      <c r="B110" s="194" t="s">
        <v>446</v>
      </c>
      <c r="C110" s="195" t="s">
        <v>382</v>
      </c>
      <c r="D110" s="28"/>
      <c r="E110" s="28"/>
      <c r="F110" s="28"/>
      <c r="G110" s="28"/>
      <c r="H110" s="28"/>
      <c r="I110" s="211"/>
      <c r="J110" s="211"/>
      <c r="K110" s="211"/>
      <c r="L110" s="211"/>
      <c r="M110" s="211"/>
      <c r="N110" s="319"/>
    </row>
    <row r="111" spans="2:27" x14ac:dyDescent="0.35">
      <c r="B111" s="194"/>
      <c r="C111" s="28" t="s">
        <v>383</v>
      </c>
      <c r="D111" s="28"/>
      <c r="E111" s="28"/>
      <c r="F111" s="28"/>
      <c r="G111" s="28"/>
      <c r="H111" s="28"/>
      <c r="I111" s="213"/>
      <c r="J111" s="213"/>
      <c r="K111" s="213"/>
      <c r="L111" s="213"/>
      <c r="M111" s="213"/>
      <c r="N111" s="321"/>
    </row>
    <row r="112" spans="2:27" ht="45" customHeight="1" x14ac:dyDescent="0.35">
      <c r="B112" s="58"/>
      <c r="C112" s="140" t="s">
        <v>398</v>
      </c>
      <c r="D112" s="170" t="s">
        <v>422</v>
      </c>
      <c r="E112" s="170" t="s">
        <v>149</v>
      </c>
      <c r="F112" s="139" t="s">
        <v>150</v>
      </c>
      <c r="G112" s="28"/>
      <c r="H112" s="28"/>
      <c r="I112" s="213"/>
      <c r="J112" s="213"/>
      <c r="K112" s="213"/>
      <c r="L112" s="213"/>
      <c r="M112" s="213"/>
      <c r="N112" s="321"/>
      <c r="P112" s="253" t="s">
        <v>517</v>
      </c>
    </row>
    <row r="113" spans="2:24" x14ac:dyDescent="0.35">
      <c r="B113" s="58" t="str">
        <f>IF(SUM(S113:V113)&lt;4,"!!!","")</f>
        <v>!!!</v>
      </c>
      <c r="C113" s="225"/>
      <c r="D113" s="240"/>
      <c r="E113" s="245"/>
      <c r="F113" s="169"/>
      <c r="G113" s="28"/>
      <c r="H113" s="28"/>
      <c r="I113" s="213"/>
      <c r="J113" s="213"/>
      <c r="K113" s="213"/>
      <c r="L113" s="213"/>
      <c r="M113" s="213"/>
      <c r="N113" s="321"/>
      <c r="P113" s="253" t="str">
        <f>"Einrichtungen"</f>
        <v>Einrichtungen</v>
      </c>
      <c r="R113" s="253" t="str">
        <f>VLOOKUP(C113,{"29 - Psychiatrie (Erwachsene)","JN";"30 - Kinder- und Jugendpsychiatrie","JN";"31 - Psychosomatik","JN";0,""},2,0)</f>
        <v/>
      </c>
      <c r="S113" s="322">
        <f t="shared" ref="S113:V115" si="37">IF(LEN(C113)&gt;0,1,0)</f>
        <v>0</v>
      </c>
      <c r="T113" s="322">
        <f t="shared" si="37"/>
        <v>0</v>
      </c>
      <c r="U113" s="322">
        <f t="shared" si="37"/>
        <v>0</v>
      </c>
      <c r="V113" s="322">
        <f t="shared" si="37"/>
        <v>0</v>
      </c>
    </row>
    <row r="114" spans="2:24" x14ac:dyDescent="0.35">
      <c r="B114" s="58" t="str">
        <f>IF(SUM(S114:V114)&lt;4,"!!!","")</f>
        <v>!!!</v>
      </c>
      <c r="C114" s="225"/>
      <c r="D114" s="240"/>
      <c r="E114" s="245"/>
      <c r="F114" s="169"/>
      <c r="G114" s="28"/>
      <c r="H114" s="28"/>
      <c r="I114" s="213"/>
      <c r="J114" s="213"/>
      <c r="K114" s="213"/>
      <c r="L114" s="213"/>
      <c r="M114" s="213"/>
      <c r="N114" s="321"/>
      <c r="P114" s="253" t="str">
        <f t="shared" ref="P114" si="38">IF(C113&lt;&gt;"","Einrichtungen","Leer")</f>
        <v>Leer</v>
      </c>
      <c r="R114" s="253" t="str">
        <f>VLOOKUP(C114,{"29 - Psychiatrie (Erwachsene)","JN";"30 - Kinder- und Jugendpsychiatrie","JN";"31 - Psychosomatik","JN";0,""},2,0)</f>
        <v/>
      </c>
      <c r="S114" s="322">
        <f t="shared" si="37"/>
        <v>0</v>
      </c>
      <c r="T114" s="322">
        <f t="shared" si="37"/>
        <v>0</v>
      </c>
      <c r="U114" s="322">
        <f t="shared" si="37"/>
        <v>0</v>
      </c>
      <c r="V114" s="322">
        <f t="shared" si="37"/>
        <v>0</v>
      </c>
    </row>
    <row r="115" spans="2:24" x14ac:dyDescent="0.35">
      <c r="B115" s="58" t="str">
        <f>IF(SUM(S115:V115)&lt;4,"!!!","")</f>
        <v>!!!</v>
      </c>
      <c r="C115" s="225"/>
      <c r="D115" s="240"/>
      <c r="E115" s="245"/>
      <c r="F115" s="169"/>
      <c r="G115" s="28"/>
      <c r="H115" s="28"/>
      <c r="I115" s="213"/>
      <c r="J115" s="213"/>
      <c r="K115" s="213"/>
      <c r="L115" s="213"/>
      <c r="M115" s="213"/>
      <c r="N115" s="321"/>
      <c r="P115" s="253" t="str">
        <f>IF(C114&lt;&gt;"","Einrichtungen","Leer")</f>
        <v>Leer</v>
      </c>
      <c r="R115" s="253" t="str">
        <f>VLOOKUP(C115,{"29 - Psychiatrie (Erwachsene)","JN";"30 - Kinder- und Jugendpsychiatrie","JN";"31 - Psychosomatik","JN";0,""},2,0)</f>
        <v/>
      </c>
      <c r="S115" s="322">
        <f t="shared" si="37"/>
        <v>0</v>
      </c>
      <c r="T115" s="322">
        <f t="shared" si="37"/>
        <v>0</v>
      </c>
      <c r="U115" s="322">
        <f t="shared" si="37"/>
        <v>0</v>
      </c>
      <c r="V115" s="322">
        <f t="shared" si="37"/>
        <v>0</v>
      </c>
    </row>
    <row r="116" spans="2:24" x14ac:dyDescent="0.35">
      <c r="B116" s="58" t="str">
        <f>IF(SUM(S116:T116)&lt;2,"!!!","")</f>
        <v>!!!</v>
      </c>
      <c r="C116" s="28"/>
      <c r="D116" s="28"/>
      <c r="E116" s="28"/>
      <c r="F116" s="28"/>
      <c r="G116" s="28"/>
      <c r="H116" s="28"/>
      <c r="I116" s="213"/>
      <c r="J116" s="213"/>
      <c r="K116" s="213"/>
      <c r="L116" s="213"/>
      <c r="M116" s="213"/>
      <c r="N116" s="321"/>
    </row>
    <row r="117" spans="2:24" x14ac:dyDescent="0.35">
      <c r="B117" s="194" t="s">
        <v>447</v>
      </c>
      <c r="C117" s="195" t="s">
        <v>384</v>
      </c>
      <c r="D117" s="28"/>
      <c r="E117" s="28"/>
      <c r="F117" s="28"/>
      <c r="G117" s="28"/>
      <c r="H117" s="28"/>
      <c r="I117" s="213"/>
      <c r="J117" s="213"/>
      <c r="K117" s="213"/>
      <c r="L117" s="213"/>
      <c r="M117" s="213"/>
      <c r="N117" s="321"/>
      <c r="P117" s="371" t="s">
        <v>517</v>
      </c>
    </row>
    <row r="118" spans="2:24" x14ac:dyDescent="0.35">
      <c r="B118" s="194"/>
      <c r="C118" s="28" t="s">
        <v>385</v>
      </c>
      <c r="D118" s="28"/>
      <c r="E118" s="28"/>
      <c r="F118" s="28"/>
      <c r="G118" s="28"/>
      <c r="H118" s="28"/>
      <c r="I118" s="213"/>
      <c r="J118" s="213"/>
      <c r="K118" s="213"/>
      <c r="L118" s="213"/>
      <c r="M118" s="213"/>
      <c r="N118" s="321"/>
      <c r="P118" s="371"/>
    </row>
    <row r="119" spans="2:24" ht="58" x14ac:dyDescent="0.35">
      <c r="B119" s="58"/>
      <c r="C119" s="163" t="s">
        <v>398</v>
      </c>
      <c r="D119" s="163" t="s">
        <v>1224</v>
      </c>
      <c r="E119" s="171" t="s">
        <v>523</v>
      </c>
      <c r="F119" s="171" t="s">
        <v>147</v>
      </c>
      <c r="G119" s="163" t="s">
        <v>148</v>
      </c>
      <c r="H119" s="28"/>
      <c r="I119" s="213"/>
      <c r="J119" s="213"/>
      <c r="K119" s="213"/>
      <c r="L119" s="213"/>
      <c r="M119" s="213"/>
      <c r="N119" s="321"/>
      <c r="P119" s="371"/>
    </row>
    <row r="120" spans="2:24" ht="15" customHeight="1" x14ac:dyDescent="0.35">
      <c r="B120" s="58" t="str">
        <f>IF(SUM(S120:W120)&lt;5,"!!!","")</f>
        <v>!!!</v>
      </c>
      <c r="C120" s="225"/>
      <c r="D120" s="243"/>
      <c r="E120" s="238"/>
      <c r="F120" s="172"/>
      <c r="G120" s="191"/>
      <c r="H120" s="28"/>
      <c r="I120" s="213"/>
      <c r="J120" s="213"/>
      <c r="K120" s="213"/>
      <c r="L120" s="213"/>
      <c r="M120" s="213"/>
      <c r="N120" s="321"/>
      <c r="P120" s="253" t="s">
        <v>84</v>
      </c>
      <c r="Q120" s="253" t="str">
        <f>IF($C120&lt;&gt;"","Anrechnungstatbestand","Leer")</f>
        <v>Leer</v>
      </c>
      <c r="R120" s="253" t="str">
        <f>VLOOKUP($C120,{"29 -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0" s="253">
        <f t="shared" ref="S120:X120" si="39">IF(LEN(C120)&gt;0,1,0)</f>
        <v>0</v>
      </c>
      <c r="T120" s="253">
        <f t="shared" si="39"/>
        <v>0</v>
      </c>
      <c r="U120" s="253">
        <f t="shared" si="39"/>
        <v>0</v>
      </c>
      <c r="V120" s="253">
        <f t="shared" si="39"/>
        <v>0</v>
      </c>
      <c r="W120" s="253">
        <f t="shared" si="39"/>
        <v>0</v>
      </c>
      <c r="X120" s="253">
        <f t="shared" si="39"/>
        <v>0</v>
      </c>
    </row>
    <row r="121" spans="2:24" ht="15" customHeight="1" x14ac:dyDescent="0.35">
      <c r="B121" s="58" t="str">
        <f t="shared" ref="B121:B184" si="40">IF(SUM(S121:W121)&lt;5,"!!!","")</f>
        <v>!!!</v>
      </c>
      <c r="C121" s="225"/>
      <c r="D121" s="243"/>
      <c r="E121" s="238"/>
      <c r="F121" s="172"/>
      <c r="G121" s="191"/>
      <c r="H121" s="28"/>
      <c r="I121" s="213"/>
      <c r="J121" s="213"/>
      <c r="K121" s="213"/>
      <c r="L121" s="213"/>
      <c r="M121" s="213"/>
      <c r="N121" s="321"/>
      <c r="P121" s="253" t="str">
        <f>IF(C120&lt;&gt;"","Einrichtungen","Leer")</f>
        <v>Leer</v>
      </c>
      <c r="Q121" s="253" t="str">
        <f>IF($C121&lt;&gt;"","Anrechnungstatbestand","Leer")</f>
        <v>Leer</v>
      </c>
      <c r="R121" s="253" t="str">
        <f>VLOOKUP($C121,{"29 -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1" s="253">
        <f t="shared" ref="S121:S184" si="41">IF(LEN(C121)&gt;0,1,0)</f>
        <v>0</v>
      </c>
      <c r="T121" s="253">
        <f t="shared" ref="T121:T184" si="42">IF(LEN(D121)&gt;0,1,0)</f>
        <v>0</v>
      </c>
      <c r="U121" s="253">
        <f t="shared" ref="U121:U184" si="43">IF(LEN(E121)&gt;0,1,0)</f>
        <v>0</v>
      </c>
      <c r="V121" s="253">
        <f t="shared" ref="V121:V184" si="44">IF(LEN(F121)&gt;0,1,0)</f>
        <v>0</v>
      </c>
      <c r="W121" s="253">
        <f t="shared" ref="W121:W184" si="45">IF(LEN(G121)&gt;0,1,0)</f>
        <v>0</v>
      </c>
      <c r="X121" s="253">
        <f t="shared" ref="X121:X184" si="46">IF(LEN(H121)&gt;0,1,0)</f>
        <v>0</v>
      </c>
    </row>
    <row r="122" spans="2:24" ht="15" customHeight="1" x14ac:dyDescent="0.35">
      <c r="B122" s="58" t="str">
        <f t="shared" si="40"/>
        <v>!!!</v>
      </c>
      <c r="C122" s="225"/>
      <c r="D122" s="243"/>
      <c r="E122" s="238"/>
      <c r="F122" s="172"/>
      <c r="G122" s="191"/>
      <c r="H122" s="28"/>
      <c r="I122" s="213"/>
      <c r="J122" s="213"/>
      <c r="K122" s="213"/>
      <c r="L122" s="213"/>
      <c r="M122" s="213"/>
      <c r="N122" s="321"/>
      <c r="P122" s="253" t="str">
        <f t="shared" ref="P122:P185" si="47">IF(C121&lt;&gt;"","Einrichtungen","Leer")</f>
        <v>Leer</v>
      </c>
      <c r="Q122" s="253" t="str">
        <f t="shared" ref="Q122:Q185" si="48">IF($C122&lt;&gt;"","Anrechnungstatbestand","Leer")</f>
        <v>Leer</v>
      </c>
      <c r="R122" s="253" t="str">
        <f>VLOOKUP($C122,{"29 -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2" s="253">
        <f t="shared" si="41"/>
        <v>0</v>
      </c>
      <c r="T122" s="253">
        <f t="shared" si="42"/>
        <v>0</v>
      </c>
      <c r="U122" s="253">
        <f t="shared" si="43"/>
        <v>0</v>
      </c>
      <c r="V122" s="253">
        <f t="shared" si="44"/>
        <v>0</v>
      </c>
      <c r="W122" s="253">
        <f t="shared" si="45"/>
        <v>0</v>
      </c>
      <c r="X122" s="253">
        <f t="shared" si="46"/>
        <v>0</v>
      </c>
    </row>
    <row r="123" spans="2:24" ht="15" customHeight="1" x14ac:dyDescent="0.35">
      <c r="B123" s="58" t="str">
        <f t="shared" si="40"/>
        <v>!!!</v>
      </c>
      <c r="C123" s="225"/>
      <c r="D123" s="243"/>
      <c r="E123" s="238"/>
      <c r="F123" s="172"/>
      <c r="G123" s="191"/>
      <c r="H123" s="28"/>
      <c r="I123" s="213"/>
      <c r="J123" s="213"/>
      <c r="K123" s="213"/>
      <c r="L123" s="213"/>
      <c r="M123" s="213"/>
      <c r="N123" s="321"/>
      <c r="P123" s="253" t="str">
        <f t="shared" si="47"/>
        <v>Leer</v>
      </c>
      <c r="Q123" s="253" t="str">
        <f t="shared" si="48"/>
        <v>Leer</v>
      </c>
      <c r="R123" s="253" t="str">
        <f>VLOOKUP($C123,{"29 -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3" s="253">
        <f t="shared" si="41"/>
        <v>0</v>
      </c>
      <c r="T123" s="253">
        <f t="shared" si="42"/>
        <v>0</v>
      </c>
      <c r="U123" s="253">
        <f t="shared" si="43"/>
        <v>0</v>
      </c>
      <c r="V123" s="253">
        <f t="shared" si="44"/>
        <v>0</v>
      </c>
      <c r="W123" s="253">
        <f t="shared" si="45"/>
        <v>0</v>
      </c>
      <c r="X123" s="253">
        <f t="shared" si="46"/>
        <v>0</v>
      </c>
    </row>
    <row r="124" spans="2:24" ht="15" customHeight="1" x14ac:dyDescent="0.35">
      <c r="B124" s="58" t="str">
        <f t="shared" si="40"/>
        <v>!!!</v>
      </c>
      <c r="C124" s="225"/>
      <c r="D124" s="243"/>
      <c r="E124" s="238"/>
      <c r="F124" s="172"/>
      <c r="G124" s="191"/>
      <c r="H124" s="28"/>
      <c r="I124" s="213"/>
      <c r="J124" s="213"/>
      <c r="K124" s="213"/>
      <c r="L124" s="213"/>
      <c r="M124" s="213"/>
      <c r="N124" s="321"/>
      <c r="P124" s="253" t="str">
        <f t="shared" si="47"/>
        <v>Leer</v>
      </c>
      <c r="Q124" s="253" t="str">
        <f t="shared" si="48"/>
        <v>Leer</v>
      </c>
      <c r="R124" s="253" t="str">
        <f>VLOOKUP($C124,{"29 -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4" s="253">
        <f t="shared" si="41"/>
        <v>0</v>
      </c>
      <c r="T124" s="253">
        <f t="shared" si="42"/>
        <v>0</v>
      </c>
      <c r="U124" s="253">
        <f t="shared" si="43"/>
        <v>0</v>
      </c>
      <c r="V124" s="253">
        <f t="shared" si="44"/>
        <v>0</v>
      </c>
      <c r="W124" s="253">
        <f t="shared" si="45"/>
        <v>0</v>
      </c>
      <c r="X124" s="253">
        <f t="shared" si="46"/>
        <v>0</v>
      </c>
    </row>
    <row r="125" spans="2:24" ht="15" customHeight="1" x14ac:dyDescent="0.35">
      <c r="B125" s="58" t="str">
        <f t="shared" si="40"/>
        <v>!!!</v>
      </c>
      <c r="C125" s="225"/>
      <c r="D125" s="243"/>
      <c r="E125" s="238"/>
      <c r="F125" s="172"/>
      <c r="G125" s="191"/>
      <c r="H125" s="28"/>
      <c r="I125" s="213"/>
      <c r="J125" s="213"/>
      <c r="K125" s="213"/>
      <c r="L125" s="213"/>
      <c r="M125" s="213"/>
      <c r="N125" s="321"/>
      <c r="P125" s="253" t="str">
        <f t="shared" si="47"/>
        <v>Leer</v>
      </c>
      <c r="Q125" s="253" t="str">
        <f t="shared" si="48"/>
        <v>Leer</v>
      </c>
      <c r="R125" s="253" t="str">
        <f>VLOOKUP($C125,{"29 -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5" s="253">
        <f t="shared" si="41"/>
        <v>0</v>
      </c>
      <c r="T125" s="253">
        <f t="shared" si="42"/>
        <v>0</v>
      </c>
      <c r="U125" s="253">
        <f t="shared" si="43"/>
        <v>0</v>
      </c>
      <c r="V125" s="253">
        <f t="shared" si="44"/>
        <v>0</v>
      </c>
      <c r="W125" s="253">
        <f t="shared" si="45"/>
        <v>0</v>
      </c>
      <c r="X125" s="253">
        <f t="shared" si="46"/>
        <v>0</v>
      </c>
    </row>
    <row r="126" spans="2:24" ht="15" customHeight="1" x14ac:dyDescent="0.35">
      <c r="B126" s="58" t="str">
        <f t="shared" si="40"/>
        <v>!!!</v>
      </c>
      <c r="C126" s="225"/>
      <c r="D126" s="243"/>
      <c r="E126" s="238"/>
      <c r="F126" s="172"/>
      <c r="G126" s="191"/>
      <c r="H126" s="28"/>
      <c r="I126" s="213"/>
      <c r="J126" s="213"/>
      <c r="K126" s="213"/>
      <c r="L126" s="213"/>
      <c r="M126" s="213"/>
      <c r="N126" s="321"/>
      <c r="P126" s="253" t="str">
        <f t="shared" si="47"/>
        <v>Leer</v>
      </c>
      <c r="Q126" s="253" t="str">
        <f t="shared" si="48"/>
        <v>Leer</v>
      </c>
      <c r="R126" s="253" t="str">
        <f>VLOOKUP($C126,{"29 -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6" s="253">
        <f t="shared" si="41"/>
        <v>0</v>
      </c>
      <c r="T126" s="253">
        <f t="shared" si="42"/>
        <v>0</v>
      </c>
      <c r="U126" s="253">
        <f t="shared" si="43"/>
        <v>0</v>
      </c>
      <c r="V126" s="253">
        <f t="shared" si="44"/>
        <v>0</v>
      </c>
      <c r="W126" s="253">
        <f t="shared" si="45"/>
        <v>0</v>
      </c>
      <c r="X126" s="253">
        <f t="shared" si="46"/>
        <v>0</v>
      </c>
    </row>
    <row r="127" spans="2:24" ht="15" customHeight="1" x14ac:dyDescent="0.35">
      <c r="B127" s="58" t="str">
        <f t="shared" si="40"/>
        <v>!!!</v>
      </c>
      <c r="C127" s="225"/>
      <c r="D127" s="243"/>
      <c r="E127" s="238"/>
      <c r="F127" s="172"/>
      <c r="G127" s="191"/>
      <c r="H127" s="28"/>
      <c r="I127" s="213"/>
      <c r="J127" s="213"/>
      <c r="K127" s="213"/>
      <c r="L127" s="213"/>
      <c r="M127" s="213"/>
      <c r="N127" s="321"/>
      <c r="P127" s="253" t="str">
        <f t="shared" si="47"/>
        <v>Leer</v>
      </c>
      <c r="Q127" s="253" t="str">
        <f t="shared" si="48"/>
        <v>Leer</v>
      </c>
      <c r="R127" s="253" t="str">
        <f>VLOOKUP($C127,{"29 -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7" s="253">
        <f t="shared" si="41"/>
        <v>0</v>
      </c>
      <c r="T127" s="253">
        <f t="shared" si="42"/>
        <v>0</v>
      </c>
      <c r="U127" s="253">
        <f t="shared" si="43"/>
        <v>0</v>
      </c>
      <c r="V127" s="253">
        <f t="shared" si="44"/>
        <v>0</v>
      </c>
      <c r="W127" s="253">
        <f t="shared" si="45"/>
        <v>0</v>
      </c>
      <c r="X127" s="253">
        <f t="shared" si="46"/>
        <v>0</v>
      </c>
    </row>
    <row r="128" spans="2:24" ht="15" customHeight="1" x14ac:dyDescent="0.35">
      <c r="B128" s="58" t="str">
        <f t="shared" si="40"/>
        <v>!!!</v>
      </c>
      <c r="C128" s="225"/>
      <c r="D128" s="243"/>
      <c r="E128" s="238"/>
      <c r="F128" s="172"/>
      <c r="G128" s="191"/>
      <c r="H128" s="28"/>
      <c r="I128" s="213"/>
      <c r="J128" s="213"/>
      <c r="K128" s="213"/>
      <c r="L128" s="213"/>
      <c r="M128" s="213"/>
      <c r="N128" s="321"/>
      <c r="P128" s="253" t="str">
        <f t="shared" si="47"/>
        <v>Leer</v>
      </c>
      <c r="Q128" s="253" t="str">
        <f t="shared" si="48"/>
        <v>Leer</v>
      </c>
      <c r="R128" s="253" t="str">
        <f>VLOOKUP($C128,{"29 -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8" s="253">
        <f t="shared" si="41"/>
        <v>0</v>
      </c>
      <c r="T128" s="253">
        <f t="shared" si="42"/>
        <v>0</v>
      </c>
      <c r="U128" s="253">
        <f t="shared" si="43"/>
        <v>0</v>
      </c>
      <c r="V128" s="253">
        <f t="shared" si="44"/>
        <v>0</v>
      </c>
      <c r="W128" s="253">
        <f t="shared" si="45"/>
        <v>0</v>
      </c>
      <c r="X128" s="253">
        <f t="shared" si="46"/>
        <v>0</v>
      </c>
    </row>
    <row r="129" spans="2:24" ht="15" customHeight="1" x14ac:dyDescent="0.35">
      <c r="B129" s="58" t="str">
        <f t="shared" si="40"/>
        <v>!!!</v>
      </c>
      <c r="C129" s="225"/>
      <c r="D129" s="243"/>
      <c r="E129" s="238"/>
      <c r="F129" s="172"/>
      <c r="G129" s="191"/>
      <c r="H129" s="28"/>
      <c r="I129" s="213"/>
      <c r="J129" s="213"/>
      <c r="K129" s="213"/>
      <c r="L129" s="213"/>
      <c r="M129" s="213"/>
      <c r="N129" s="321"/>
      <c r="P129" s="253" t="str">
        <f t="shared" si="47"/>
        <v>Leer</v>
      </c>
      <c r="Q129" s="253" t="str">
        <f t="shared" si="48"/>
        <v>Leer</v>
      </c>
      <c r="R129" s="253" t="str">
        <f>VLOOKUP($C129,{"29 -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9" s="253">
        <f t="shared" si="41"/>
        <v>0</v>
      </c>
      <c r="T129" s="253">
        <f t="shared" si="42"/>
        <v>0</v>
      </c>
      <c r="U129" s="253">
        <f t="shared" si="43"/>
        <v>0</v>
      </c>
      <c r="V129" s="253">
        <f t="shared" si="44"/>
        <v>0</v>
      </c>
      <c r="W129" s="253">
        <f t="shared" si="45"/>
        <v>0</v>
      </c>
      <c r="X129" s="253">
        <f t="shared" si="46"/>
        <v>0</v>
      </c>
    </row>
    <row r="130" spans="2:24" ht="15" customHeight="1" x14ac:dyDescent="0.35">
      <c r="B130" s="58" t="str">
        <f t="shared" si="40"/>
        <v>!!!</v>
      </c>
      <c r="C130" s="225"/>
      <c r="D130" s="243"/>
      <c r="E130" s="238"/>
      <c r="F130" s="172"/>
      <c r="G130" s="191"/>
      <c r="H130" s="28"/>
      <c r="I130" s="213"/>
      <c r="J130" s="213"/>
      <c r="K130" s="213"/>
      <c r="L130" s="213"/>
      <c r="M130" s="213"/>
      <c r="N130" s="321"/>
      <c r="P130" s="253" t="str">
        <f t="shared" si="47"/>
        <v>Leer</v>
      </c>
      <c r="Q130" s="253" t="str">
        <f t="shared" si="48"/>
        <v>Leer</v>
      </c>
      <c r="R130" s="253" t="str">
        <f>VLOOKUP($C130,{"29 -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0" s="253">
        <f t="shared" si="41"/>
        <v>0</v>
      </c>
      <c r="T130" s="253">
        <f t="shared" si="42"/>
        <v>0</v>
      </c>
      <c r="U130" s="253">
        <f t="shared" si="43"/>
        <v>0</v>
      </c>
      <c r="V130" s="253">
        <f t="shared" si="44"/>
        <v>0</v>
      </c>
      <c r="W130" s="253">
        <f t="shared" si="45"/>
        <v>0</v>
      </c>
      <c r="X130" s="253">
        <f t="shared" si="46"/>
        <v>0</v>
      </c>
    </row>
    <row r="131" spans="2:24" ht="15" customHeight="1" x14ac:dyDescent="0.35">
      <c r="B131" s="58" t="str">
        <f t="shared" si="40"/>
        <v>!!!</v>
      </c>
      <c r="C131" s="225"/>
      <c r="D131" s="243"/>
      <c r="E131" s="238"/>
      <c r="F131" s="172"/>
      <c r="G131" s="191"/>
      <c r="H131" s="28"/>
      <c r="I131" s="213"/>
      <c r="J131" s="213"/>
      <c r="K131" s="213"/>
      <c r="L131" s="213"/>
      <c r="M131" s="213"/>
      <c r="N131" s="321"/>
      <c r="P131" s="253" t="str">
        <f t="shared" si="47"/>
        <v>Leer</v>
      </c>
      <c r="Q131" s="253" t="str">
        <f t="shared" si="48"/>
        <v>Leer</v>
      </c>
      <c r="R131" s="253" t="str">
        <f>VLOOKUP($C131,{"29 -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1" s="253">
        <f t="shared" si="41"/>
        <v>0</v>
      </c>
      <c r="T131" s="253">
        <f t="shared" si="42"/>
        <v>0</v>
      </c>
      <c r="U131" s="253">
        <f t="shared" si="43"/>
        <v>0</v>
      </c>
      <c r="V131" s="253">
        <f t="shared" si="44"/>
        <v>0</v>
      </c>
      <c r="W131" s="253">
        <f t="shared" si="45"/>
        <v>0</v>
      </c>
      <c r="X131" s="253">
        <f t="shared" si="46"/>
        <v>0</v>
      </c>
    </row>
    <row r="132" spans="2:24" ht="15" customHeight="1" x14ac:dyDescent="0.35">
      <c r="B132" s="58" t="str">
        <f t="shared" si="40"/>
        <v>!!!</v>
      </c>
      <c r="C132" s="225"/>
      <c r="D132" s="243"/>
      <c r="E132" s="238"/>
      <c r="F132" s="172"/>
      <c r="G132" s="191"/>
      <c r="H132" s="28"/>
      <c r="I132" s="213"/>
      <c r="J132" s="213"/>
      <c r="K132" s="213"/>
      <c r="L132" s="213"/>
      <c r="M132" s="213"/>
      <c r="N132" s="321"/>
      <c r="P132" s="253" t="str">
        <f t="shared" si="47"/>
        <v>Leer</v>
      </c>
      <c r="Q132" s="253" t="str">
        <f t="shared" si="48"/>
        <v>Leer</v>
      </c>
      <c r="R132" s="253" t="str">
        <f>VLOOKUP($C132,{"29 -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2" s="253">
        <f t="shared" si="41"/>
        <v>0</v>
      </c>
      <c r="T132" s="253">
        <f t="shared" si="42"/>
        <v>0</v>
      </c>
      <c r="U132" s="253">
        <f t="shared" si="43"/>
        <v>0</v>
      </c>
      <c r="V132" s="253">
        <f t="shared" si="44"/>
        <v>0</v>
      </c>
      <c r="W132" s="253">
        <f t="shared" si="45"/>
        <v>0</v>
      </c>
      <c r="X132" s="253">
        <f t="shared" si="46"/>
        <v>0</v>
      </c>
    </row>
    <row r="133" spans="2:24" ht="15" customHeight="1" x14ac:dyDescent="0.35">
      <c r="B133" s="58" t="str">
        <f t="shared" si="40"/>
        <v>!!!</v>
      </c>
      <c r="C133" s="225"/>
      <c r="D133" s="243"/>
      <c r="E133" s="238"/>
      <c r="F133" s="172"/>
      <c r="G133" s="191"/>
      <c r="H133" s="28"/>
      <c r="I133" s="213"/>
      <c r="J133" s="213"/>
      <c r="K133" s="213"/>
      <c r="L133" s="213"/>
      <c r="M133" s="213"/>
      <c r="N133" s="321"/>
      <c r="P133" s="253" t="str">
        <f t="shared" si="47"/>
        <v>Leer</v>
      </c>
      <c r="Q133" s="253" t="str">
        <f t="shared" si="48"/>
        <v>Leer</v>
      </c>
      <c r="R133" s="253" t="str">
        <f>VLOOKUP($C133,{"29 -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3" s="253">
        <f t="shared" si="41"/>
        <v>0</v>
      </c>
      <c r="T133" s="253">
        <f t="shared" si="42"/>
        <v>0</v>
      </c>
      <c r="U133" s="253">
        <f t="shared" si="43"/>
        <v>0</v>
      </c>
      <c r="V133" s="253">
        <f t="shared" si="44"/>
        <v>0</v>
      </c>
      <c r="W133" s="253">
        <f t="shared" si="45"/>
        <v>0</v>
      </c>
      <c r="X133" s="253">
        <f t="shared" si="46"/>
        <v>0</v>
      </c>
    </row>
    <row r="134" spans="2:24" ht="15" customHeight="1" x14ac:dyDescent="0.35">
      <c r="B134" s="58" t="str">
        <f t="shared" si="40"/>
        <v>!!!</v>
      </c>
      <c r="C134" s="225"/>
      <c r="D134" s="243"/>
      <c r="E134" s="238"/>
      <c r="F134" s="172"/>
      <c r="G134" s="191"/>
      <c r="H134" s="28"/>
      <c r="I134" s="213"/>
      <c r="J134" s="213"/>
      <c r="K134" s="213"/>
      <c r="L134" s="213"/>
      <c r="M134" s="213"/>
      <c r="N134" s="321"/>
      <c r="P134" s="253" t="str">
        <f t="shared" si="47"/>
        <v>Leer</v>
      </c>
      <c r="Q134" s="253" t="str">
        <f t="shared" si="48"/>
        <v>Leer</v>
      </c>
      <c r="R134" s="253" t="str">
        <f>VLOOKUP($C134,{"29 -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4" s="253">
        <f t="shared" si="41"/>
        <v>0</v>
      </c>
      <c r="T134" s="253">
        <f t="shared" si="42"/>
        <v>0</v>
      </c>
      <c r="U134" s="253">
        <f t="shared" si="43"/>
        <v>0</v>
      </c>
      <c r="V134" s="253">
        <f t="shared" si="44"/>
        <v>0</v>
      </c>
      <c r="W134" s="253">
        <f t="shared" si="45"/>
        <v>0</v>
      </c>
      <c r="X134" s="253">
        <f t="shared" si="46"/>
        <v>0</v>
      </c>
    </row>
    <row r="135" spans="2:24" ht="15" customHeight="1" x14ac:dyDescent="0.35">
      <c r="B135" s="58" t="str">
        <f t="shared" si="40"/>
        <v>!!!</v>
      </c>
      <c r="C135" s="225"/>
      <c r="D135" s="243"/>
      <c r="E135" s="238"/>
      <c r="F135" s="172"/>
      <c r="G135" s="191"/>
      <c r="H135" s="28"/>
      <c r="I135" s="213"/>
      <c r="J135" s="213"/>
      <c r="K135" s="213"/>
      <c r="L135" s="213"/>
      <c r="M135" s="213"/>
      <c r="N135" s="321"/>
      <c r="P135" s="253" t="str">
        <f t="shared" si="47"/>
        <v>Leer</v>
      </c>
      <c r="Q135" s="253" t="str">
        <f t="shared" si="48"/>
        <v>Leer</v>
      </c>
      <c r="R135" s="253" t="str">
        <f>VLOOKUP($C135,{"29 -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5" s="253">
        <f t="shared" si="41"/>
        <v>0</v>
      </c>
      <c r="T135" s="253">
        <f t="shared" si="42"/>
        <v>0</v>
      </c>
      <c r="U135" s="253">
        <f t="shared" si="43"/>
        <v>0</v>
      </c>
      <c r="V135" s="253">
        <f t="shared" si="44"/>
        <v>0</v>
      </c>
      <c r="W135" s="253">
        <f t="shared" si="45"/>
        <v>0</v>
      </c>
      <c r="X135" s="253">
        <f t="shared" si="46"/>
        <v>0</v>
      </c>
    </row>
    <row r="136" spans="2:24" ht="15" customHeight="1" x14ac:dyDescent="0.35">
      <c r="B136" s="58" t="str">
        <f t="shared" si="40"/>
        <v>!!!</v>
      </c>
      <c r="C136" s="225"/>
      <c r="D136" s="243"/>
      <c r="E136" s="238"/>
      <c r="F136" s="172"/>
      <c r="G136" s="191"/>
      <c r="H136" s="28"/>
      <c r="I136" s="213"/>
      <c r="J136" s="213"/>
      <c r="K136" s="213"/>
      <c r="L136" s="213"/>
      <c r="M136" s="213"/>
      <c r="N136" s="321"/>
      <c r="P136" s="253" t="str">
        <f t="shared" si="47"/>
        <v>Leer</v>
      </c>
      <c r="Q136" s="253" t="str">
        <f t="shared" si="48"/>
        <v>Leer</v>
      </c>
      <c r="R136" s="253" t="str">
        <f>VLOOKUP($C136,{"29 -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6" s="253">
        <f t="shared" si="41"/>
        <v>0</v>
      </c>
      <c r="T136" s="253">
        <f t="shared" si="42"/>
        <v>0</v>
      </c>
      <c r="U136" s="253">
        <f t="shared" si="43"/>
        <v>0</v>
      </c>
      <c r="V136" s="253">
        <f t="shared" si="44"/>
        <v>0</v>
      </c>
      <c r="W136" s="253">
        <f t="shared" si="45"/>
        <v>0</v>
      </c>
      <c r="X136" s="253">
        <f t="shared" si="46"/>
        <v>0</v>
      </c>
    </row>
    <row r="137" spans="2:24" ht="15" customHeight="1" x14ac:dyDescent="0.35">
      <c r="B137" s="58" t="str">
        <f t="shared" si="40"/>
        <v>!!!</v>
      </c>
      <c r="C137" s="225"/>
      <c r="D137" s="243"/>
      <c r="E137" s="238"/>
      <c r="F137" s="172"/>
      <c r="G137" s="191"/>
      <c r="H137" s="28"/>
      <c r="I137" s="213"/>
      <c r="J137" s="213"/>
      <c r="K137" s="213"/>
      <c r="L137" s="213"/>
      <c r="M137" s="213"/>
      <c r="N137" s="321"/>
      <c r="P137" s="253" t="str">
        <f t="shared" si="47"/>
        <v>Leer</v>
      </c>
      <c r="Q137" s="253" t="str">
        <f t="shared" si="48"/>
        <v>Leer</v>
      </c>
      <c r="R137" s="253" t="str">
        <f>VLOOKUP($C137,{"29 -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7" s="253">
        <f t="shared" si="41"/>
        <v>0</v>
      </c>
      <c r="T137" s="253">
        <f t="shared" si="42"/>
        <v>0</v>
      </c>
      <c r="U137" s="253">
        <f t="shared" si="43"/>
        <v>0</v>
      </c>
      <c r="V137" s="253">
        <f t="shared" si="44"/>
        <v>0</v>
      </c>
      <c r="W137" s="253">
        <f t="shared" si="45"/>
        <v>0</v>
      </c>
      <c r="X137" s="253">
        <f t="shared" si="46"/>
        <v>0</v>
      </c>
    </row>
    <row r="138" spans="2:24" ht="15" customHeight="1" x14ac:dyDescent="0.35">
      <c r="B138" s="58" t="str">
        <f t="shared" si="40"/>
        <v>!!!</v>
      </c>
      <c r="C138" s="225"/>
      <c r="D138" s="243"/>
      <c r="E138" s="238"/>
      <c r="F138" s="172"/>
      <c r="G138" s="191"/>
      <c r="H138" s="28"/>
      <c r="I138" s="213"/>
      <c r="J138" s="213"/>
      <c r="K138" s="213"/>
      <c r="L138" s="213"/>
      <c r="M138" s="213"/>
      <c r="N138" s="321"/>
      <c r="P138" s="253" t="str">
        <f t="shared" si="47"/>
        <v>Leer</v>
      </c>
      <c r="Q138" s="253" t="str">
        <f t="shared" si="48"/>
        <v>Leer</v>
      </c>
      <c r="R138" s="253" t="str">
        <f>VLOOKUP($C138,{"29 -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8" s="253">
        <f t="shared" si="41"/>
        <v>0</v>
      </c>
      <c r="T138" s="253">
        <f t="shared" si="42"/>
        <v>0</v>
      </c>
      <c r="U138" s="253">
        <f t="shared" si="43"/>
        <v>0</v>
      </c>
      <c r="V138" s="253">
        <f t="shared" si="44"/>
        <v>0</v>
      </c>
      <c r="W138" s="253">
        <f t="shared" si="45"/>
        <v>0</v>
      </c>
      <c r="X138" s="253">
        <f t="shared" si="46"/>
        <v>0</v>
      </c>
    </row>
    <row r="139" spans="2:24" ht="15" customHeight="1" x14ac:dyDescent="0.35">
      <c r="B139" s="58" t="str">
        <f t="shared" si="40"/>
        <v>!!!</v>
      </c>
      <c r="C139" s="225"/>
      <c r="D139" s="243"/>
      <c r="E139" s="238"/>
      <c r="F139" s="172"/>
      <c r="G139" s="191"/>
      <c r="H139" s="28"/>
      <c r="I139" s="213"/>
      <c r="J139" s="213"/>
      <c r="K139" s="213"/>
      <c r="L139" s="213"/>
      <c r="M139" s="213"/>
      <c r="N139" s="321"/>
      <c r="P139" s="253" t="str">
        <f t="shared" si="47"/>
        <v>Leer</v>
      </c>
      <c r="Q139" s="253" t="str">
        <f t="shared" si="48"/>
        <v>Leer</v>
      </c>
      <c r="R139" s="253" t="str">
        <f>VLOOKUP($C139,{"29 -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9" s="253">
        <f t="shared" si="41"/>
        <v>0</v>
      </c>
      <c r="T139" s="253">
        <f t="shared" si="42"/>
        <v>0</v>
      </c>
      <c r="U139" s="253">
        <f t="shared" si="43"/>
        <v>0</v>
      </c>
      <c r="V139" s="253">
        <f t="shared" si="44"/>
        <v>0</v>
      </c>
      <c r="W139" s="253">
        <f t="shared" si="45"/>
        <v>0</v>
      </c>
      <c r="X139" s="253">
        <f t="shared" si="46"/>
        <v>0</v>
      </c>
    </row>
    <row r="140" spans="2:24" ht="15" customHeight="1" x14ac:dyDescent="0.35">
      <c r="B140" s="58" t="str">
        <f t="shared" si="40"/>
        <v>!!!</v>
      </c>
      <c r="C140" s="225"/>
      <c r="D140" s="243"/>
      <c r="E140" s="238"/>
      <c r="F140" s="172"/>
      <c r="G140" s="191"/>
      <c r="H140" s="28"/>
      <c r="I140" s="213"/>
      <c r="J140" s="213"/>
      <c r="K140" s="213"/>
      <c r="L140" s="213"/>
      <c r="M140" s="213"/>
      <c r="N140" s="321"/>
      <c r="P140" s="253" t="str">
        <f t="shared" si="47"/>
        <v>Leer</v>
      </c>
      <c r="Q140" s="253" t="str">
        <f t="shared" si="48"/>
        <v>Leer</v>
      </c>
      <c r="R140" s="253" t="str">
        <f>VLOOKUP($C140,{"29 -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0" s="253">
        <f t="shared" si="41"/>
        <v>0</v>
      </c>
      <c r="T140" s="253">
        <f t="shared" si="42"/>
        <v>0</v>
      </c>
      <c r="U140" s="253">
        <f t="shared" si="43"/>
        <v>0</v>
      </c>
      <c r="V140" s="253">
        <f t="shared" si="44"/>
        <v>0</v>
      </c>
      <c r="W140" s="253">
        <f t="shared" si="45"/>
        <v>0</v>
      </c>
      <c r="X140" s="253">
        <f t="shared" si="46"/>
        <v>0</v>
      </c>
    </row>
    <row r="141" spans="2:24" ht="15" customHeight="1" x14ac:dyDescent="0.35">
      <c r="B141" s="58" t="str">
        <f t="shared" si="40"/>
        <v>!!!</v>
      </c>
      <c r="C141" s="225"/>
      <c r="D141" s="243"/>
      <c r="E141" s="238"/>
      <c r="F141" s="172"/>
      <c r="G141" s="191"/>
      <c r="H141" s="28"/>
      <c r="I141" s="213"/>
      <c r="J141" s="213"/>
      <c r="K141" s="213"/>
      <c r="L141" s="213"/>
      <c r="M141" s="213"/>
      <c r="N141" s="321"/>
      <c r="P141" s="253" t="str">
        <f t="shared" si="47"/>
        <v>Leer</v>
      </c>
      <c r="Q141" s="253" t="str">
        <f t="shared" si="48"/>
        <v>Leer</v>
      </c>
      <c r="R141" s="253" t="str">
        <f>VLOOKUP($C141,{"29 -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1" s="253">
        <f t="shared" si="41"/>
        <v>0</v>
      </c>
      <c r="T141" s="253">
        <f t="shared" si="42"/>
        <v>0</v>
      </c>
      <c r="U141" s="253">
        <f t="shared" si="43"/>
        <v>0</v>
      </c>
      <c r="V141" s="253">
        <f t="shared" si="44"/>
        <v>0</v>
      </c>
      <c r="W141" s="253">
        <f t="shared" si="45"/>
        <v>0</v>
      </c>
      <c r="X141" s="253">
        <f t="shared" si="46"/>
        <v>0</v>
      </c>
    </row>
    <row r="142" spans="2:24" ht="15" customHeight="1" x14ac:dyDescent="0.35">
      <c r="B142" s="58" t="str">
        <f t="shared" si="40"/>
        <v>!!!</v>
      </c>
      <c r="C142" s="225"/>
      <c r="D142" s="243"/>
      <c r="E142" s="238"/>
      <c r="F142" s="172"/>
      <c r="G142" s="191"/>
      <c r="H142" s="28"/>
      <c r="I142" s="213"/>
      <c r="J142" s="213"/>
      <c r="K142" s="213"/>
      <c r="L142" s="213"/>
      <c r="M142" s="213"/>
      <c r="N142" s="321"/>
      <c r="P142" s="253" t="str">
        <f t="shared" si="47"/>
        <v>Leer</v>
      </c>
      <c r="Q142" s="253" t="str">
        <f t="shared" si="48"/>
        <v>Leer</v>
      </c>
      <c r="R142" s="253" t="str">
        <f>VLOOKUP($C142,{"29 -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2" s="253">
        <f t="shared" si="41"/>
        <v>0</v>
      </c>
      <c r="T142" s="253">
        <f t="shared" si="42"/>
        <v>0</v>
      </c>
      <c r="U142" s="253">
        <f t="shared" si="43"/>
        <v>0</v>
      </c>
      <c r="V142" s="253">
        <f t="shared" si="44"/>
        <v>0</v>
      </c>
      <c r="W142" s="253">
        <f t="shared" si="45"/>
        <v>0</v>
      </c>
      <c r="X142" s="253">
        <f t="shared" si="46"/>
        <v>0</v>
      </c>
    </row>
    <row r="143" spans="2:24" ht="15" customHeight="1" x14ac:dyDescent="0.35">
      <c r="B143" s="58" t="str">
        <f t="shared" si="40"/>
        <v>!!!</v>
      </c>
      <c r="C143" s="225"/>
      <c r="D143" s="243"/>
      <c r="E143" s="238"/>
      <c r="F143" s="172"/>
      <c r="G143" s="191"/>
      <c r="H143" s="28"/>
      <c r="I143" s="213"/>
      <c r="J143" s="213"/>
      <c r="K143" s="213"/>
      <c r="L143" s="213"/>
      <c r="M143" s="213"/>
      <c r="N143" s="321"/>
      <c r="P143" s="253" t="str">
        <f t="shared" si="47"/>
        <v>Leer</v>
      </c>
      <c r="Q143" s="253" t="str">
        <f t="shared" si="48"/>
        <v>Leer</v>
      </c>
      <c r="R143" s="253" t="str">
        <f>VLOOKUP($C143,{"29 -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3" s="253">
        <f t="shared" si="41"/>
        <v>0</v>
      </c>
      <c r="T143" s="253">
        <f t="shared" si="42"/>
        <v>0</v>
      </c>
      <c r="U143" s="253">
        <f t="shared" si="43"/>
        <v>0</v>
      </c>
      <c r="V143" s="253">
        <f t="shared" si="44"/>
        <v>0</v>
      </c>
      <c r="W143" s="253">
        <f t="shared" si="45"/>
        <v>0</v>
      </c>
      <c r="X143" s="253">
        <f t="shared" si="46"/>
        <v>0</v>
      </c>
    </row>
    <row r="144" spans="2:24" ht="15" customHeight="1" x14ac:dyDescent="0.35">
      <c r="B144" s="58" t="str">
        <f t="shared" si="40"/>
        <v>!!!</v>
      </c>
      <c r="C144" s="225"/>
      <c r="D144" s="243"/>
      <c r="E144" s="238"/>
      <c r="F144" s="172"/>
      <c r="G144" s="191"/>
      <c r="H144" s="28"/>
      <c r="I144" s="213"/>
      <c r="J144" s="213"/>
      <c r="K144" s="213"/>
      <c r="L144" s="213"/>
      <c r="M144" s="213"/>
      <c r="N144" s="321"/>
      <c r="P144" s="253" t="str">
        <f t="shared" si="47"/>
        <v>Leer</v>
      </c>
      <c r="Q144" s="253" t="str">
        <f t="shared" si="48"/>
        <v>Leer</v>
      </c>
      <c r="R144" s="253" t="str">
        <f>VLOOKUP($C144,{"29 -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4" s="253">
        <f t="shared" si="41"/>
        <v>0</v>
      </c>
      <c r="T144" s="253">
        <f t="shared" si="42"/>
        <v>0</v>
      </c>
      <c r="U144" s="253">
        <f t="shared" si="43"/>
        <v>0</v>
      </c>
      <c r="V144" s="253">
        <f t="shared" si="44"/>
        <v>0</v>
      </c>
      <c r="W144" s="253">
        <f t="shared" si="45"/>
        <v>0</v>
      </c>
      <c r="X144" s="253">
        <f t="shared" si="46"/>
        <v>0</v>
      </c>
    </row>
    <row r="145" spans="2:24" ht="15" customHeight="1" x14ac:dyDescent="0.35">
      <c r="B145" s="58" t="str">
        <f t="shared" si="40"/>
        <v>!!!</v>
      </c>
      <c r="C145" s="225"/>
      <c r="D145" s="243"/>
      <c r="E145" s="238"/>
      <c r="F145" s="172"/>
      <c r="G145" s="191"/>
      <c r="H145" s="28"/>
      <c r="I145" s="213"/>
      <c r="J145" s="213"/>
      <c r="K145" s="213"/>
      <c r="L145" s="213"/>
      <c r="M145" s="213"/>
      <c r="N145" s="321"/>
      <c r="P145" s="253" t="str">
        <f t="shared" si="47"/>
        <v>Leer</v>
      </c>
      <c r="Q145" s="253" t="str">
        <f t="shared" si="48"/>
        <v>Leer</v>
      </c>
      <c r="R145" s="253" t="str">
        <f>VLOOKUP($C145,{"29 -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5" s="253">
        <f t="shared" si="41"/>
        <v>0</v>
      </c>
      <c r="T145" s="253">
        <f t="shared" si="42"/>
        <v>0</v>
      </c>
      <c r="U145" s="253">
        <f t="shared" si="43"/>
        <v>0</v>
      </c>
      <c r="V145" s="253">
        <f t="shared" si="44"/>
        <v>0</v>
      </c>
      <c r="W145" s="253">
        <f t="shared" si="45"/>
        <v>0</v>
      </c>
      <c r="X145" s="253">
        <f t="shared" si="46"/>
        <v>0</v>
      </c>
    </row>
    <row r="146" spans="2:24" ht="15" customHeight="1" x14ac:dyDescent="0.35">
      <c r="B146" s="58" t="str">
        <f t="shared" si="40"/>
        <v>!!!</v>
      </c>
      <c r="C146" s="225"/>
      <c r="D146" s="243"/>
      <c r="E146" s="238"/>
      <c r="F146" s="172"/>
      <c r="G146" s="191"/>
      <c r="H146" s="28"/>
      <c r="I146" s="213"/>
      <c r="J146" s="213"/>
      <c r="K146" s="213"/>
      <c r="L146" s="213"/>
      <c r="M146" s="213"/>
      <c r="N146" s="321"/>
      <c r="P146" s="253" t="str">
        <f t="shared" si="47"/>
        <v>Leer</v>
      </c>
      <c r="Q146" s="253" t="str">
        <f t="shared" si="48"/>
        <v>Leer</v>
      </c>
      <c r="R146" s="253" t="str">
        <f>VLOOKUP($C146,{"29 -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6" s="253">
        <f t="shared" si="41"/>
        <v>0</v>
      </c>
      <c r="T146" s="253">
        <f t="shared" si="42"/>
        <v>0</v>
      </c>
      <c r="U146" s="253">
        <f t="shared" si="43"/>
        <v>0</v>
      </c>
      <c r="V146" s="253">
        <f t="shared" si="44"/>
        <v>0</v>
      </c>
      <c r="W146" s="253">
        <f t="shared" si="45"/>
        <v>0</v>
      </c>
      <c r="X146" s="253">
        <f t="shared" si="46"/>
        <v>0</v>
      </c>
    </row>
    <row r="147" spans="2:24" ht="15" customHeight="1" x14ac:dyDescent="0.35">
      <c r="B147" s="58" t="str">
        <f t="shared" si="40"/>
        <v>!!!</v>
      </c>
      <c r="C147" s="225"/>
      <c r="D147" s="243"/>
      <c r="E147" s="238"/>
      <c r="F147" s="172"/>
      <c r="G147" s="191"/>
      <c r="H147" s="28"/>
      <c r="I147" s="213"/>
      <c r="J147" s="213"/>
      <c r="K147" s="213"/>
      <c r="L147" s="213"/>
      <c r="M147" s="213"/>
      <c r="N147" s="321"/>
      <c r="P147" s="253" t="str">
        <f t="shared" si="47"/>
        <v>Leer</v>
      </c>
      <c r="Q147" s="253" t="str">
        <f t="shared" si="48"/>
        <v>Leer</v>
      </c>
      <c r="R147" s="253" t="str">
        <f>VLOOKUP($C147,{"29 -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7" s="253">
        <f t="shared" si="41"/>
        <v>0</v>
      </c>
      <c r="T147" s="253">
        <f t="shared" si="42"/>
        <v>0</v>
      </c>
      <c r="U147" s="253">
        <f t="shared" si="43"/>
        <v>0</v>
      </c>
      <c r="V147" s="253">
        <f t="shared" si="44"/>
        <v>0</v>
      </c>
      <c r="W147" s="253">
        <f t="shared" si="45"/>
        <v>0</v>
      </c>
      <c r="X147" s="253">
        <f t="shared" si="46"/>
        <v>0</v>
      </c>
    </row>
    <row r="148" spans="2:24" ht="15" customHeight="1" x14ac:dyDescent="0.35">
      <c r="B148" s="58" t="str">
        <f t="shared" si="40"/>
        <v>!!!</v>
      </c>
      <c r="C148" s="225"/>
      <c r="D148" s="243"/>
      <c r="E148" s="238"/>
      <c r="F148" s="172"/>
      <c r="G148" s="191"/>
      <c r="H148" s="28"/>
      <c r="I148" s="213"/>
      <c r="J148" s="213"/>
      <c r="K148" s="213"/>
      <c r="L148" s="213"/>
      <c r="M148" s="213"/>
      <c r="N148" s="321"/>
      <c r="P148" s="253" t="str">
        <f t="shared" si="47"/>
        <v>Leer</v>
      </c>
      <c r="Q148" s="253" t="str">
        <f t="shared" si="48"/>
        <v>Leer</v>
      </c>
      <c r="R148" s="253" t="str">
        <f>VLOOKUP($C148,{"29 -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8" s="253">
        <f t="shared" si="41"/>
        <v>0</v>
      </c>
      <c r="T148" s="253">
        <f t="shared" si="42"/>
        <v>0</v>
      </c>
      <c r="U148" s="253">
        <f t="shared" si="43"/>
        <v>0</v>
      </c>
      <c r="V148" s="253">
        <f t="shared" si="44"/>
        <v>0</v>
      </c>
      <c r="W148" s="253">
        <f t="shared" si="45"/>
        <v>0</v>
      </c>
      <c r="X148" s="253">
        <f t="shared" si="46"/>
        <v>0</v>
      </c>
    </row>
    <row r="149" spans="2:24" ht="15" customHeight="1" x14ac:dyDescent="0.35">
      <c r="B149" s="58" t="str">
        <f t="shared" si="40"/>
        <v>!!!</v>
      </c>
      <c r="C149" s="225"/>
      <c r="D149" s="243"/>
      <c r="E149" s="238"/>
      <c r="F149" s="172"/>
      <c r="G149" s="191"/>
      <c r="H149" s="28"/>
      <c r="I149" s="213"/>
      <c r="J149" s="213"/>
      <c r="K149" s="213"/>
      <c r="L149" s="213"/>
      <c r="M149" s="213"/>
      <c r="N149" s="321"/>
      <c r="P149" s="253" t="str">
        <f t="shared" si="47"/>
        <v>Leer</v>
      </c>
      <c r="Q149" s="253" t="str">
        <f t="shared" si="48"/>
        <v>Leer</v>
      </c>
      <c r="R149" s="253" t="str">
        <f>VLOOKUP($C149,{"29 -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9" s="253">
        <f t="shared" si="41"/>
        <v>0</v>
      </c>
      <c r="T149" s="253">
        <f t="shared" si="42"/>
        <v>0</v>
      </c>
      <c r="U149" s="253">
        <f t="shared" si="43"/>
        <v>0</v>
      </c>
      <c r="V149" s="253">
        <f t="shared" si="44"/>
        <v>0</v>
      </c>
      <c r="W149" s="253">
        <f t="shared" si="45"/>
        <v>0</v>
      </c>
      <c r="X149" s="253">
        <f t="shared" si="46"/>
        <v>0</v>
      </c>
    </row>
    <row r="150" spans="2:24" ht="15" customHeight="1" x14ac:dyDescent="0.35">
      <c r="B150" s="58" t="str">
        <f t="shared" si="40"/>
        <v>!!!</v>
      </c>
      <c r="C150" s="225"/>
      <c r="D150" s="243"/>
      <c r="E150" s="238"/>
      <c r="F150" s="172"/>
      <c r="G150" s="191"/>
      <c r="H150" s="28"/>
      <c r="I150" s="213"/>
      <c r="J150" s="213"/>
      <c r="K150" s="213"/>
      <c r="L150" s="213"/>
      <c r="M150" s="213"/>
      <c r="N150" s="321"/>
      <c r="P150" s="253" t="str">
        <f t="shared" si="47"/>
        <v>Leer</v>
      </c>
      <c r="Q150" s="253" t="str">
        <f t="shared" si="48"/>
        <v>Leer</v>
      </c>
      <c r="R150" s="253" t="str">
        <f>VLOOKUP($C150,{"29 -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0" s="253">
        <f t="shared" si="41"/>
        <v>0</v>
      </c>
      <c r="T150" s="253">
        <f t="shared" si="42"/>
        <v>0</v>
      </c>
      <c r="U150" s="253">
        <f t="shared" si="43"/>
        <v>0</v>
      </c>
      <c r="V150" s="253">
        <f t="shared" si="44"/>
        <v>0</v>
      </c>
      <c r="W150" s="253">
        <f t="shared" si="45"/>
        <v>0</v>
      </c>
      <c r="X150" s="253">
        <f t="shared" si="46"/>
        <v>0</v>
      </c>
    </row>
    <row r="151" spans="2:24" ht="15" customHeight="1" x14ac:dyDescent="0.35">
      <c r="B151" s="58" t="str">
        <f t="shared" si="40"/>
        <v>!!!</v>
      </c>
      <c r="C151" s="225"/>
      <c r="D151" s="243"/>
      <c r="E151" s="238"/>
      <c r="F151" s="172"/>
      <c r="G151" s="191"/>
      <c r="H151" s="28"/>
      <c r="I151" s="213"/>
      <c r="J151" s="213"/>
      <c r="K151" s="213"/>
      <c r="L151" s="213"/>
      <c r="M151" s="213"/>
      <c r="N151" s="321"/>
      <c r="P151" s="253" t="str">
        <f t="shared" si="47"/>
        <v>Leer</v>
      </c>
      <c r="Q151" s="253" t="str">
        <f t="shared" si="48"/>
        <v>Leer</v>
      </c>
      <c r="R151" s="253" t="str">
        <f>VLOOKUP($C151,{"29 -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1" s="253">
        <f t="shared" si="41"/>
        <v>0</v>
      </c>
      <c r="T151" s="253">
        <f t="shared" si="42"/>
        <v>0</v>
      </c>
      <c r="U151" s="253">
        <f t="shared" si="43"/>
        <v>0</v>
      </c>
      <c r="V151" s="253">
        <f t="shared" si="44"/>
        <v>0</v>
      </c>
      <c r="W151" s="253">
        <f t="shared" si="45"/>
        <v>0</v>
      </c>
      <c r="X151" s="253">
        <f t="shared" si="46"/>
        <v>0</v>
      </c>
    </row>
    <row r="152" spans="2:24" ht="15" customHeight="1" x14ac:dyDescent="0.35">
      <c r="B152" s="58" t="str">
        <f t="shared" si="40"/>
        <v>!!!</v>
      </c>
      <c r="C152" s="225"/>
      <c r="D152" s="243"/>
      <c r="E152" s="238"/>
      <c r="F152" s="172"/>
      <c r="G152" s="191"/>
      <c r="H152" s="28"/>
      <c r="I152" s="213"/>
      <c r="J152" s="213"/>
      <c r="K152" s="213"/>
      <c r="L152" s="213"/>
      <c r="M152" s="213"/>
      <c r="N152" s="321"/>
      <c r="P152" s="253" t="str">
        <f t="shared" si="47"/>
        <v>Leer</v>
      </c>
      <c r="Q152" s="253" t="str">
        <f t="shared" si="48"/>
        <v>Leer</v>
      </c>
      <c r="R152" s="253" t="str">
        <f>VLOOKUP($C152,{"29 -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2" s="253">
        <f t="shared" si="41"/>
        <v>0</v>
      </c>
      <c r="T152" s="253">
        <f t="shared" si="42"/>
        <v>0</v>
      </c>
      <c r="U152" s="253">
        <f t="shared" si="43"/>
        <v>0</v>
      </c>
      <c r="V152" s="253">
        <f t="shared" si="44"/>
        <v>0</v>
      </c>
      <c r="W152" s="253">
        <f t="shared" si="45"/>
        <v>0</v>
      </c>
      <c r="X152" s="253">
        <f t="shared" si="46"/>
        <v>0</v>
      </c>
    </row>
    <row r="153" spans="2:24" ht="15" customHeight="1" x14ac:dyDescent="0.35">
      <c r="B153" s="58" t="str">
        <f t="shared" si="40"/>
        <v>!!!</v>
      </c>
      <c r="C153" s="225"/>
      <c r="D153" s="243"/>
      <c r="E153" s="238"/>
      <c r="F153" s="172"/>
      <c r="G153" s="191"/>
      <c r="H153" s="28"/>
      <c r="I153" s="213"/>
      <c r="J153" s="213"/>
      <c r="K153" s="213"/>
      <c r="L153" s="213"/>
      <c r="M153" s="213"/>
      <c r="N153" s="321"/>
      <c r="P153" s="253" t="str">
        <f t="shared" si="47"/>
        <v>Leer</v>
      </c>
      <c r="Q153" s="253" t="str">
        <f t="shared" si="48"/>
        <v>Leer</v>
      </c>
      <c r="R153" s="253" t="str">
        <f>VLOOKUP($C153,{"29 -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3" s="253">
        <f t="shared" si="41"/>
        <v>0</v>
      </c>
      <c r="T153" s="253">
        <f t="shared" si="42"/>
        <v>0</v>
      </c>
      <c r="U153" s="253">
        <f t="shared" si="43"/>
        <v>0</v>
      </c>
      <c r="V153" s="253">
        <f t="shared" si="44"/>
        <v>0</v>
      </c>
      <c r="W153" s="253">
        <f t="shared" si="45"/>
        <v>0</v>
      </c>
      <c r="X153" s="253">
        <f t="shared" si="46"/>
        <v>0</v>
      </c>
    </row>
    <row r="154" spans="2:24" ht="15" customHeight="1" x14ac:dyDescent="0.35">
      <c r="B154" s="58" t="str">
        <f t="shared" si="40"/>
        <v>!!!</v>
      </c>
      <c r="C154" s="225"/>
      <c r="D154" s="243"/>
      <c r="E154" s="238"/>
      <c r="F154" s="172"/>
      <c r="G154" s="191"/>
      <c r="H154" s="28"/>
      <c r="I154" s="213"/>
      <c r="J154" s="213"/>
      <c r="K154" s="213"/>
      <c r="L154" s="213"/>
      <c r="M154" s="213"/>
      <c r="N154" s="321"/>
      <c r="P154" s="253" t="str">
        <f t="shared" si="47"/>
        <v>Leer</v>
      </c>
      <c r="Q154" s="253" t="str">
        <f t="shared" si="48"/>
        <v>Leer</v>
      </c>
      <c r="R154" s="253" t="str">
        <f>VLOOKUP($C154,{"29 -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4" s="253">
        <f t="shared" si="41"/>
        <v>0</v>
      </c>
      <c r="T154" s="253">
        <f t="shared" si="42"/>
        <v>0</v>
      </c>
      <c r="U154" s="253">
        <f t="shared" si="43"/>
        <v>0</v>
      </c>
      <c r="V154" s="253">
        <f t="shared" si="44"/>
        <v>0</v>
      </c>
      <c r="W154" s="253">
        <f t="shared" si="45"/>
        <v>0</v>
      </c>
      <c r="X154" s="253">
        <f t="shared" si="46"/>
        <v>0</v>
      </c>
    </row>
    <row r="155" spans="2:24" ht="15" customHeight="1" x14ac:dyDescent="0.35">
      <c r="B155" s="58" t="str">
        <f t="shared" si="40"/>
        <v>!!!</v>
      </c>
      <c r="C155" s="225"/>
      <c r="D155" s="243"/>
      <c r="E155" s="238"/>
      <c r="F155" s="172"/>
      <c r="G155" s="191"/>
      <c r="H155" s="28"/>
      <c r="I155" s="213"/>
      <c r="J155" s="213"/>
      <c r="K155" s="213"/>
      <c r="L155" s="213"/>
      <c r="M155" s="213"/>
      <c r="N155" s="321"/>
      <c r="P155" s="253" t="str">
        <f t="shared" si="47"/>
        <v>Leer</v>
      </c>
      <c r="Q155" s="253" t="str">
        <f t="shared" si="48"/>
        <v>Leer</v>
      </c>
      <c r="R155" s="253" t="str">
        <f>VLOOKUP($C155,{"29 -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5" s="253">
        <f t="shared" si="41"/>
        <v>0</v>
      </c>
      <c r="T155" s="253">
        <f t="shared" si="42"/>
        <v>0</v>
      </c>
      <c r="U155" s="253">
        <f t="shared" si="43"/>
        <v>0</v>
      </c>
      <c r="V155" s="253">
        <f t="shared" si="44"/>
        <v>0</v>
      </c>
      <c r="W155" s="253">
        <f t="shared" si="45"/>
        <v>0</v>
      </c>
      <c r="X155" s="253">
        <f t="shared" si="46"/>
        <v>0</v>
      </c>
    </row>
    <row r="156" spans="2:24" ht="15" customHeight="1" x14ac:dyDescent="0.35">
      <c r="B156" s="58" t="str">
        <f t="shared" si="40"/>
        <v>!!!</v>
      </c>
      <c r="C156" s="225"/>
      <c r="D156" s="243"/>
      <c r="E156" s="238"/>
      <c r="F156" s="172"/>
      <c r="G156" s="191"/>
      <c r="H156" s="28"/>
      <c r="I156" s="213"/>
      <c r="J156" s="213"/>
      <c r="K156" s="213"/>
      <c r="L156" s="213"/>
      <c r="M156" s="213"/>
      <c r="N156" s="321"/>
      <c r="P156" s="253" t="str">
        <f t="shared" si="47"/>
        <v>Leer</v>
      </c>
      <c r="Q156" s="253" t="str">
        <f t="shared" si="48"/>
        <v>Leer</v>
      </c>
      <c r="R156" s="253" t="str">
        <f>VLOOKUP($C156,{"29 -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6" s="253">
        <f t="shared" si="41"/>
        <v>0</v>
      </c>
      <c r="T156" s="253">
        <f t="shared" si="42"/>
        <v>0</v>
      </c>
      <c r="U156" s="253">
        <f t="shared" si="43"/>
        <v>0</v>
      </c>
      <c r="V156" s="253">
        <f t="shared" si="44"/>
        <v>0</v>
      </c>
      <c r="W156" s="253">
        <f t="shared" si="45"/>
        <v>0</v>
      </c>
      <c r="X156" s="253">
        <f t="shared" si="46"/>
        <v>0</v>
      </c>
    </row>
    <row r="157" spans="2:24" ht="15" customHeight="1" x14ac:dyDescent="0.35">
      <c r="B157" s="58" t="str">
        <f t="shared" si="40"/>
        <v>!!!</v>
      </c>
      <c r="C157" s="225"/>
      <c r="D157" s="243"/>
      <c r="E157" s="238"/>
      <c r="F157" s="172"/>
      <c r="G157" s="191"/>
      <c r="H157" s="28"/>
      <c r="I157" s="213"/>
      <c r="J157" s="213"/>
      <c r="K157" s="213"/>
      <c r="L157" s="213"/>
      <c r="M157" s="213"/>
      <c r="N157" s="321"/>
      <c r="P157" s="253" t="str">
        <f t="shared" si="47"/>
        <v>Leer</v>
      </c>
      <c r="Q157" s="253" t="str">
        <f t="shared" si="48"/>
        <v>Leer</v>
      </c>
      <c r="R157" s="253" t="str">
        <f>VLOOKUP($C157,{"29 -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7" s="253">
        <f t="shared" si="41"/>
        <v>0</v>
      </c>
      <c r="T157" s="253">
        <f t="shared" si="42"/>
        <v>0</v>
      </c>
      <c r="U157" s="253">
        <f t="shared" si="43"/>
        <v>0</v>
      </c>
      <c r="V157" s="253">
        <f t="shared" si="44"/>
        <v>0</v>
      </c>
      <c r="W157" s="253">
        <f t="shared" si="45"/>
        <v>0</v>
      </c>
      <c r="X157" s="253">
        <f t="shared" si="46"/>
        <v>0</v>
      </c>
    </row>
    <row r="158" spans="2:24" ht="15" customHeight="1" x14ac:dyDescent="0.35">
      <c r="B158" s="58" t="str">
        <f t="shared" si="40"/>
        <v>!!!</v>
      </c>
      <c r="C158" s="225"/>
      <c r="D158" s="243"/>
      <c r="E158" s="238"/>
      <c r="F158" s="172"/>
      <c r="G158" s="191"/>
      <c r="H158" s="28"/>
      <c r="I158" s="213"/>
      <c r="J158" s="213"/>
      <c r="K158" s="213"/>
      <c r="L158" s="213"/>
      <c r="M158" s="213"/>
      <c r="N158" s="321"/>
      <c r="P158" s="253" t="str">
        <f t="shared" si="47"/>
        <v>Leer</v>
      </c>
      <c r="Q158" s="253" t="str">
        <f t="shared" si="48"/>
        <v>Leer</v>
      </c>
      <c r="R158" s="253" t="str">
        <f>VLOOKUP($C158,{"29 -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8" s="253">
        <f t="shared" si="41"/>
        <v>0</v>
      </c>
      <c r="T158" s="253">
        <f t="shared" si="42"/>
        <v>0</v>
      </c>
      <c r="U158" s="253">
        <f t="shared" si="43"/>
        <v>0</v>
      </c>
      <c r="V158" s="253">
        <f t="shared" si="44"/>
        <v>0</v>
      </c>
      <c r="W158" s="253">
        <f t="shared" si="45"/>
        <v>0</v>
      </c>
      <c r="X158" s="253">
        <f t="shared" si="46"/>
        <v>0</v>
      </c>
    </row>
    <row r="159" spans="2:24" ht="15" customHeight="1" x14ac:dyDescent="0.35">
      <c r="B159" s="58" t="str">
        <f t="shared" si="40"/>
        <v>!!!</v>
      </c>
      <c r="C159" s="225"/>
      <c r="D159" s="243"/>
      <c r="E159" s="238"/>
      <c r="F159" s="172"/>
      <c r="G159" s="191"/>
      <c r="H159" s="28"/>
      <c r="I159" s="213"/>
      <c r="J159" s="213"/>
      <c r="K159" s="213"/>
      <c r="L159" s="213"/>
      <c r="M159" s="213"/>
      <c r="N159" s="321"/>
      <c r="P159" s="253" t="str">
        <f t="shared" si="47"/>
        <v>Leer</v>
      </c>
      <c r="Q159" s="253" t="str">
        <f t="shared" si="48"/>
        <v>Leer</v>
      </c>
      <c r="R159" s="253" t="str">
        <f>VLOOKUP($C159,{"29 -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9" s="253">
        <f t="shared" si="41"/>
        <v>0</v>
      </c>
      <c r="T159" s="253">
        <f t="shared" si="42"/>
        <v>0</v>
      </c>
      <c r="U159" s="253">
        <f t="shared" si="43"/>
        <v>0</v>
      </c>
      <c r="V159" s="253">
        <f t="shared" si="44"/>
        <v>0</v>
      </c>
      <c r="W159" s="253">
        <f t="shared" si="45"/>
        <v>0</v>
      </c>
      <c r="X159" s="253">
        <f t="shared" si="46"/>
        <v>0</v>
      </c>
    </row>
    <row r="160" spans="2:24" ht="15" customHeight="1" x14ac:dyDescent="0.35">
      <c r="B160" s="58" t="str">
        <f t="shared" si="40"/>
        <v>!!!</v>
      </c>
      <c r="C160" s="225"/>
      <c r="D160" s="243"/>
      <c r="E160" s="238"/>
      <c r="F160" s="172"/>
      <c r="G160" s="191"/>
      <c r="H160" s="28"/>
      <c r="I160" s="213"/>
      <c r="J160" s="213"/>
      <c r="K160" s="213"/>
      <c r="L160" s="213"/>
      <c r="M160" s="213"/>
      <c r="N160" s="321"/>
      <c r="P160" s="253" t="str">
        <f t="shared" si="47"/>
        <v>Leer</v>
      </c>
      <c r="Q160" s="253" t="str">
        <f t="shared" si="48"/>
        <v>Leer</v>
      </c>
      <c r="R160" s="253" t="str">
        <f>VLOOKUP($C160,{"29 -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0" s="253">
        <f t="shared" si="41"/>
        <v>0</v>
      </c>
      <c r="T160" s="253">
        <f t="shared" si="42"/>
        <v>0</v>
      </c>
      <c r="U160" s="253">
        <f t="shared" si="43"/>
        <v>0</v>
      </c>
      <c r="V160" s="253">
        <f t="shared" si="44"/>
        <v>0</v>
      </c>
      <c r="W160" s="253">
        <f t="shared" si="45"/>
        <v>0</v>
      </c>
      <c r="X160" s="253">
        <f t="shared" si="46"/>
        <v>0</v>
      </c>
    </row>
    <row r="161" spans="2:24" ht="15" customHeight="1" x14ac:dyDescent="0.35">
      <c r="B161" s="58" t="str">
        <f t="shared" si="40"/>
        <v>!!!</v>
      </c>
      <c r="C161" s="225"/>
      <c r="D161" s="243"/>
      <c r="E161" s="238"/>
      <c r="F161" s="172"/>
      <c r="G161" s="191"/>
      <c r="H161" s="28"/>
      <c r="I161" s="213"/>
      <c r="J161" s="213"/>
      <c r="K161" s="213"/>
      <c r="L161" s="213"/>
      <c r="M161" s="213"/>
      <c r="N161" s="321"/>
      <c r="P161" s="253" t="str">
        <f t="shared" si="47"/>
        <v>Leer</v>
      </c>
      <c r="Q161" s="253" t="str">
        <f t="shared" si="48"/>
        <v>Leer</v>
      </c>
      <c r="R161" s="253" t="str">
        <f>VLOOKUP($C161,{"29 -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1" s="253">
        <f t="shared" si="41"/>
        <v>0</v>
      </c>
      <c r="T161" s="253">
        <f t="shared" si="42"/>
        <v>0</v>
      </c>
      <c r="U161" s="253">
        <f t="shared" si="43"/>
        <v>0</v>
      </c>
      <c r="V161" s="253">
        <f t="shared" si="44"/>
        <v>0</v>
      </c>
      <c r="W161" s="253">
        <f t="shared" si="45"/>
        <v>0</v>
      </c>
      <c r="X161" s="253">
        <f t="shared" si="46"/>
        <v>0</v>
      </c>
    </row>
    <row r="162" spans="2:24" ht="15" customHeight="1" x14ac:dyDescent="0.35">
      <c r="B162" s="58" t="str">
        <f t="shared" si="40"/>
        <v>!!!</v>
      </c>
      <c r="C162" s="225"/>
      <c r="D162" s="243"/>
      <c r="E162" s="238"/>
      <c r="F162" s="172"/>
      <c r="G162" s="191"/>
      <c r="H162" s="28"/>
      <c r="I162" s="213"/>
      <c r="J162" s="213"/>
      <c r="K162" s="213"/>
      <c r="L162" s="213"/>
      <c r="M162" s="213"/>
      <c r="N162" s="321"/>
      <c r="P162" s="253" t="str">
        <f t="shared" si="47"/>
        <v>Leer</v>
      </c>
      <c r="Q162" s="253" t="str">
        <f t="shared" si="48"/>
        <v>Leer</v>
      </c>
      <c r="R162" s="253" t="str">
        <f>VLOOKUP($C162,{"29 -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2" s="253">
        <f t="shared" si="41"/>
        <v>0</v>
      </c>
      <c r="T162" s="253">
        <f t="shared" si="42"/>
        <v>0</v>
      </c>
      <c r="U162" s="253">
        <f t="shared" si="43"/>
        <v>0</v>
      </c>
      <c r="V162" s="253">
        <f t="shared" si="44"/>
        <v>0</v>
      </c>
      <c r="W162" s="253">
        <f t="shared" si="45"/>
        <v>0</v>
      </c>
      <c r="X162" s="253">
        <f t="shared" si="46"/>
        <v>0</v>
      </c>
    </row>
    <row r="163" spans="2:24" ht="15" customHeight="1" x14ac:dyDescent="0.35">
      <c r="B163" s="58" t="str">
        <f t="shared" si="40"/>
        <v>!!!</v>
      </c>
      <c r="C163" s="225"/>
      <c r="D163" s="243"/>
      <c r="E163" s="238"/>
      <c r="F163" s="172"/>
      <c r="G163" s="191"/>
      <c r="H163" s="28"/>
      <c r="I163" s="213"/>
      <c r="J163" s="213"/>
      <c r="K163" s="213"/>
      <c r="L163" s="213"/>
      <c r="M163" s="213"/>
      <c r="N163" s="321"/>
      <c r="P163" s="253" t="str">
        <f t="shared" si="47"/>
        <v>Leer</v>
      </c>
      <c r="Q163" s="253" t="str">
        <f t="shared" si="48"/>
        <v>Leer</v>
      </c>
      <c r="R163" s="253" t="str">
        <f>VLOOKUP($C163,{"29 -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3" s="253">
        <f t="shared" si="41"/>
        <v>0</v>
      </c>
      <c r="T163" s="253">
        <f t="shared" si="42"/>
        <v>0</v>
      </c>
      <c r="U163" s="253">
        <f t="shared" si="43"/>
        <v>0</v>
      </c>
      <c r="V163" s="253">
        <f t="shared" si="44"/>
        <v>0</v>
      </c>
      <c r="W163" s="253">
        <f t="shared" si="45"/>
        <v>0</v>
      </c>
      <c r="X163" s="253">
        <f t="shared" si="46"/>
        <v>0</v>
      </c>
    </row>
    <row r="164" spans="2:24" ht="15" customHeight="1" x14ac:dyDescent="0.35">
      <c r="B164" s="58" t="str">
        <f t="shared" si="40"/>
        <v>!!!</v>
      </c>
      <c r="C164" s="225"/>
      <c r="D164" s="243"/>
      <c r="E164" s="238"/>
      <c r="F164" s="172"/>
      <c r="G164" s="191"/>
      <c r="H164" s="28"/>
      <c r="I164" s="213"/>
      <c r="J164" s="213"/>
      <c r="K164" s="213"/>
      <c r="L164" s="213"/>
      <c r="M164" s="213"/>
      <c r="N164" s="321"/>
      <c r="P164" s="253" t="str">
        <f t="shared" si="47"/>
        <v>Leer</v>
      </c>
      <c r="Q164" s="253" t="str">
        <f t="shared" si="48"/>
        <v>Leer</v>
      </c>
      <c r="R164" s="253" t="str">
        <f>VLOOKUP($C164,{"29 -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4" s="253">
        <f t="shared" si="41"/>
        <v>0</v>
      </c>
      <c r="T164" s="253">
        <f t="shared" si="42"/>
        <v>0</v>
      </c>
      <c r="U164" s="253">
        <f t="shared" si="43"/>
        <v>0</v>
      </c>
      <c r="V164" s="253">
        <f t="shared" si="44"/>
        <v>0</v>
      </c>
      <c r="W164" s="253">
        <f t="shared" si="45"/>
        <v>0</v>
      </c>
      <c r="X164" s="253">
        <f t="shared" si="46"/>
        <v>0</v>
      </c>
    </row>
    <row r="165" spans="2:24" ht="15" customHeight="1" x14ac:dyDescent="0.35">
      <c r="B165" s="58" t="str">
        <f t="shared" si="40"/>
        <v>!!!</v>
      </c>
      <c r="C165" s="225"/>
      <c r="D165" s="243"/>
      <c r="E165" s="238"/>
      <c r="F165" s="172"/>
      <c r="G165" s="191"/>
      <c r="H165" s="28"/>
      <c r="I165" s="213"/>
      <c r="J165" s="213"/>
      <c r="K165" s="213"/>
      <c r="L165" s="213"/>
      <c r="M165" s="213"/>
      <c r="N165" s="321"/>
      <c r="P165" s="253" t="str">
        <f t="shared" si="47"/>
        <v>Leer</v>
      </c>
      <c r="Q165" s="253" t="str">
        <f t="shared" si="48"/>
        <v>Leer</v>
      </c>
      <c r="R165" s="253" t="str">
        <f>VLOOKUP($C165,{"29 -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5" s="253">
        <f t="shared" si="41"/>
        <v>0</v>
      </c>
      <c r="T165" s="253">
        <f t="shared" si="42"/>
        <v>0</v>
      </c>
      <c r="U165" s="253">
        <f t="shared" si="43"/>
        <v>0</v>
      </c>
      <c r="V165" s="253">
        <f t="shared" si="44"/>
        <v>0</v>
      </c>
      <c r="W165" s="253">
        <f t="shared" si="45"/>
        <v>0</v>
      </c>
      <c r="X165" s="253">
        <f t="shared" si="46"/>
        <v>0</v>
      </c>
    </row>
    <row r="166" spans="2:24" ht="15" customHeight="1" x14ac:dyDescent="0.35">
      <c r="B166" s="58" t="str">
        <f t="shared" si="40"/>
        <v>!!!</v>
      </c>
      <c r="C166" s="225"/>
      <c r="D166" s="243"/>
      <c r="E166" s="238"/>
      <c r="F166" s="172"/>
      <c r="G166" s="191"/>
      <c r="H166" s="28"/>
      <c r="I166" s="213"/>
      <c r="J166" s="213"/>
      <c r="K166" s="213"/>
      <c r="L166" s="213"/>
      <c r="M166" s="213"/>
      <c r="N166" s="321"/>
      <c r="P166" s="253" t="str">
        <f t="shared" si="47"/>
        <v>Leer</v>
      </c>
      <c r="Q166" s="253" t="str">
        <f t="shared" si="48"/>
        <v>Leer</v>
      </c>
      <c r="R166" s="253" t="str">
        <f>VLOOKUP($C166,{"29 -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6" s="253">
        <f t="shared" si="41"/>
        <v>0</v>
      </c>
      <c r="T166" s="253">
        <f t="shared" si="42"/>
        <v>0</v>
      </c>
      <c r="U166" s="253">
        <f t="shared" si="43"/>
        <v>0</v>
      </c>
      <c r="V166" s="253">
        <f t="shared" si="44"/>
        <v>0</v>
      </c>
      <c r="W166" s="253">
        <f t="shared" si="45"/>
        <v>0</v>
      </c>
      <c r="X166" s="253">
        <f t="shared" si="46"/>
        <v>0</v>
      </c>
    </row>
    <row r="167" spans="2:24" ht="15" customHeight="1" x14ac:dyDescent="0.35">
      <c r="B167" s="58" t="str">
        <f t="shared" si="40"/>
        <v>!!!</v>
      </c>
      <c r="C167" s="225"/>
      <c r="D167" s="243"/>
      <c r="E167" s="238"/>
      <c r="F167" s="172"/>
      <c r="G167" s="191"/>
      <c r="H167" s="28"/>
      <c r="I167" s="213"/>
      <c r="J167" s="213"/>
      <c r="K167" s="213"/>
      <c r="L167" s="213"/>
      <c r="M167" s="213"/>
      <c r="N167" s="321"/>
      <c r="P167" s="253" t="str">
        <f t="shared" si="47"/>
        <v>Leer</v>
      </c>
      <c r="Q167" s="253" t="str">
        <f t="shared" si="48"/>
        <v>Leer</v>
      </c>
      <c r="R167" s="253" t="str">
        <f>VLOOKUP($C167,{"29 -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7" s="253">
        <f t="shared" si="41"/>
        <v>0</v>
      </c>
      <c r="T167" s="253">
        <f t="shared" si="42"/>
        <v>0</v>
      </c>
      <c r="U167" s="253">
        <f t="shared" si="43"/>
        <v>0</v>
      </c>
      <c r="V167" s="253">
        <f t="shared" si="44"/>
        <v>0</v>
      </c>
      <c r="W167" s="253">
        <f t="shared" si="45"/>
        <v>0</v>
      </c>
      <c r="X167" s="253">
        <f t="shared" si="46"/>
        <v>0</v>
      </c>
    </row>
    <row r="168" spans="2:24" ht="15" customHeight="1" x14ac:dyDescent="0.35">
      <c r="B168" s="58" t="str">
        <f t="shared" si="40"/>
        <v>!!!</v>
      </c>
      <c r="C168" s="225"/>
      <c r="D168" s="243"/>
      <c r="E168" s="238"/>
      <c r="F168" s="172"/>
      <c r="G168" s="191"/>
      <c r="H168" s="28"/>
      <c r="I168" s="213"/>
      <c r="J168" s="213"/>
      <c r="K168" s="213"/>
      <c r="L168" s="213"/>
      <c r="M168" s="213"/>
      <c r="N168" s="321"/>
      <c r="P168" s="253" t="str">
        <f t="shared" si="47"/>
        <v>Leer</v>
      </c>
      <c r="Q168" s="253" t="str">
        <f t="shared" si="48"/>
        <v>Leer</v>
      </c>
      <c r="R168" s="253" t="str">
        <f>VLOOKUP($C168,{"29 -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8" s="253">
        <f t="shared" si="41"/>
        <v>0</v>
      </c>
      <c r="T168" s="253">
        <f t="shared" si="42"/>
        <v>0</v>
      </c>
      <c r="U168" s="253">
        <f t="shared" si="43"/>
        <v>0</v>
      </c>
      <c r="V168" s="253">
        <f t="shared" si="44"/>
        <v>0</v>
      </c>
      <c r="W168" s="253">
        <f t="shared" si="45"/>
        <v>0</v>
      </c>
      <c r="X168" s="253">
        <f t="shared" si="46"/>
        <v>0</v>
      </c>
    </row>
    <row r="169" spans="2:24" ht="15" customHeight="1" x14ac:dyDescent="0.35">
      <c r="B169" s="58" t="str">
        <f t="shared" si="40"/>
        <v>!!!</v>
      </c>
      <c r="C169" s="225"/>
      <c r="D169" s="243"/>
      <c r="E169" s="238"/>
      <c r="F169" s="172"/>
      <c r="G169" s="191"/>
      <c r="H169" s="28"/>
      <c r="I169" s="213"/>
      <c r="J169" s="213"/>
      <c r="K169" s="213"/>
      <c r="L169" s="213"/>
      <c r="M169" s="213"/>
      <c r="N169" s="321"/>
      <c r="P169" s="253" t="str">
        <f t="shared" si="47"/>
        <v>Leer</v>
      </c>
      <c r="Q169" s="253" t="str">
        <f t="shared" si="48"/>
        <v>Leer</v>
      </c>
      <c r="R169" s="253" t="str">
        <f>VLOOKUP($C169,{"29 -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9" s="253">
        <f t="shared" si="41"/>
        <v>0</v>
      </c>
      <c r="T169" s="253">
        <f t="shared" si="42"/>
        <v>0</v>
      </c>
      <c r="U169" s="253">
        <f t="shared" si="43"/>
        <v>0</v>
      </c>
      <c r="V169" s="253">
        <f t="shared" si="44"/>
        <v>0</v>
      </c>
      <c r="W169" s="253">
        <f t="shared" si="45"/>
        <v>0</v>
      </c>
      <c r="X169" s="253">
        <f t="shared" si="46"/>
        <v>0</v>
      </c>
    </row>
    <row r="170" spans="2:24" ht="15" customHeight="1" x14ac:dyDescent="0.35">
      <c r="B170" s="58" t="str">
        <f t="shared" si="40"/>
        <v>!!!</v>
      </c>
      <c r="C170" s="225"/>
      <c r="D170" s="243"/>
      <c r="E170" s="238"/>
      <c r="F170" s="172"/>
      <c r="G170" s="191"/>
      <c r="H170" s="28"/>
      <c r="I170" s="213"/>
      <c r="J170" s="213"/>
      <c r="K170" s="213"/>
      <c r="L170" s="213"/>
      <c r="M170" s="213"/>
      <c r="N170" s="321"/>
      <c r="P170" s="253" t="str">
        <f t="shared" si="47"/>
        <v>Leer</v>
      </c>
      <c r="Q170" s="253" t="str">
        <f t="shared" si="48"/>
        <v>Leer</v>
      </c>
      <c r="R170" s="253" t="str">
        <f>VLOOKUP($C170,{"29 -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0" s="253">
        <f t="shared" si="41"/>
        <v>0</v>
      </c>
      <c r="T170" s="253">
        <f t="shared" si="42"/>
        <v>0</v>
      </c>
      <c r="U170" s="253">
        <f t="shared" si="43"/>
        <v>0</v>
      </c>
      <c r="V170" s="253">
        <f t="shared" si="44"/>
        <v>0</v>
      </c>
      <c r="W170" s="253">
        <f t="shared" si="45"/>
        <v>0</v>
      </c>
      <c r="X170" s="253">
        <f t="shared" si="46"/>
        <v>0</v>
      </c>
    </row>
    <row r="171" spans="2:24" ht="15" customHeight="1" x14ac:dyDescent="0.35">
      <c r="B171" s="58" t="str">
        <f t="shared" si="40"/>
        <v>!!!</v>
      </c>
      <c r="C171" s="225"/>
      <c r="D171" s="243"/>
      <c r="E171" s="238"/>
      <c r="F171" s="172"/>
      <c r="G171" s="191"/>
      <c r="H171" s="28"/>
      <c r="I171" s="213"/>
      <c r="J171" s="213"/>
      <c r="K171" s="213"/>
      <c r="L171" s="213"/>
      <c r="M171" s="213"/>
      <c r="N171" s="321"/>
      <c r="P171" s="253" t="str">
        <f t="shared" si="47"/>
        <v>Leer</v>
      </c>
      <c r="Q171" s="253" t="str">
        <f t="shared" si="48"/>
        <v>Leer</v>
      </c>
      <c r="R171" s="253" t="str">
        <f>VLOOKUP($C171,{"29 -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1" s="253">
        <f t="shared" si="41"/>
        <v>0</v>
      </c>
      <c r="T171" s="253">
        <f t="shared" si="42"/>
        <v>0</v>
      </c>
      <c r="U171" s="253">
        <f t="shared" si="43"/>
        <v>0</v>
      </c>
      <c r="V171" s="253">
        <f t="shared" si="44"/>
        <v>0</v>
      </c>
      <c r="W171" s="253">
        <f t="shared" si="45"/>
        <v>0</v>
      </c>
      <c r="X171" s="253">
        <f t="shared" si="46"/>
        <v>0</v>
      </c>
    </row>
    <row r="172" spans="2:24" ht="15" customHeight="1" x14ac:dyDescent="0.35">
      <c r="B172" s="58" t="str">
        <f t="shared" si="40"/>
        <v>!!!</v>
      </c>
      <c r="C172" s="225"/>
      <c r="D172" s="243"/>
      <c r="E172" s="238"/>
      <c r="F172" s="172"/>
      <c r="G172" s="191"/>
      <c r="H172" s="28"/>
      <c r="I172" s="213"/>
      <c r="J172" s="213"/>
      <c r="K172" s="213"/>
      <c r="L172" s="213"/>
      <c r="M172" s="213"/>
      <c r="N172" s="321"/>
      <c r="P172" s="253" t="str">
        <f t="shared" si="47"/>
        <v>Leer</v>
      </c>
      <c r="Q172" s="253" t="str">
        <f t="shared" si="48"/>
        <v>Leer</v>
      </c>
      <c r="R172" s="253" t="str">
        <f>VLOOKUP($C172,{"29 -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2" s="253">
        <f t="shared" si="41"/>
        <v>0</v>
      </c>
      <c r="T172" s="253">
        <f t="shared" si="42"/>
        <v>0</v>
      </c>
      <c r="U172" s="253">
        <f t="shared" si="43"/>
        <v>0</v>
      </c>
      <c r="V172" s="253">
        <f t="shared" si="44"/>
        <v>0</v>
      </c>
      <c r="W172" s="253">
        <f t="shared" si="45"/>
        <v>0</v>
      </c>
      <c r="X172" s="253">
        <f t="shared" si="46"/>
        <v>0</v>
      </c>
    </row>
    <row r="173" spans="2:24" ht="15" customHeight="1" x14ac:dyDescent="0.35">
      <c r="B173" s="58" t="str">
        <f t="shared" si="40"/>
        <v>!!!</v>
      </c>
      <c r="C173" s="225"/>
      <c r="D173" s="243"/>
      <c r="E173" s="238"/>
      <c r="F173" s="172"/>
      <c r="G173" s="191"/>
      <c r="H173" s="28"/>
      <c r="I173" s="213"/>
      <c r="J173" s="213"/>
      <c r="K173" s="213"/>
      <c r="L173" s="213"/>
      <c r="M173" s="213"/>
      <c r="N173" s="321"/>
      <c r="P173" s="253" t="str">
        <f t="shared" si="47"/>
        <v>Leer</v>
      </c>
      <c r="Q173" s="253" t="str">
        <f t="shared" si="48"/>
        <v>Leer</v>
      </c>
      <c r="R173" s="253" t="str">
        <f>VLOOKUP($C173,{"29 -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3" s="253">
        <f t="shared" si="41"/>
        <v>0</v>
      </c>
      <c r="T173" s="253">
        <f t="shared" si="42"/>
        <v>0</v>
      </c>
      <c r="U173" s="253">
        <f t="shared" si="43"/>
        <v>0</v>
      </c>
      <c r="V173" s="253">
        <f t="shared" si="44"/>
        <v>0</v>
      </c>
      <c r="W173" s="253">
        <f t="shared" si="45"/>
        <v>0</v>
      </c>
      <c r="X173" s="253">
        <f t="shared" si="46"/>
        <v>0</v>
      </c>
    </row>
    <row r="174" spans="2:24" ht="15" customHeight="1" x14ac:dyDescent="0.35">
      <c r="B174" s="58" t="str">
        <f t="shared" si="40"/>
        <v>!!!</v>
      </c>
      <c r="C174" s="225"/>
      <c r="D174" s="243"/>
      <c r="E174" s="238"/>
      <c r="F174" s="172"/>
      <c r="G174" s="191"/>
      <c r="H174" s="28"/>
      <c r="I174" s="213"/>
      <c r="J174" s="213"/>
      <c r="K174" s="213"/>
      <c r="L174" s="213"/>
      <c r="M174" s="213"/>
      <c r="N174" s="321"/>
      <c r="P174" s="253" t="str">
        <f t="shared" si="47"/>
        <v>Leer</v>
      </c>
      <c r="Q174" s="253" t="str">
        <f t="shared" si="48"/>
        <v>Leer</v>
      </c>
      <c r="R174" s="253" t="str">
        <f>VLOOKUP($C174,{"29 -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4" s="253">
        <f t="shared" si="41"/>
        <v>0</v>
      </c>
      <c r="T174" s="253">
        <f t="shared" si="42"/>
        <v>0</v>
      </c>
      <c r="U174" s="253">
        <f t="shared" si="43"/>
        <v>0</v>
      </c>
      <c r="V174" s="253">
        <f t="shared" si="44"/>
        <v>0</v>
      </c>
      <c r="W174" s="253">
        <f t="shared" si="45"/>
        <v>0</v>
      </c>
      <c r="X174" s="253">
        <f t="shared" si="46"/>
        <v>0</v>
      </c>
    </row>
    <row r="175" spans="2:24" ht="15" customHeight="1" x14ac:dyDescent="0.35">
      <c r="B175" s="58" t="str">
        <f t="shared" si="40"/>
        <v>!!!</v>
      </c>
      <c r="C175" s="225"/>
      <c r="D175" s="243"/>
      <c r="E175" s="238"/>
      <c r="F175" s="172"/>
      <c r="G175" s="191"/>
      <c r="H175" s="28"/>
      <c r="I175" s="213"/>
      <c r="J175" s="213"/>
      <c r="K175" s="213"/>
      <c r="L175" s="213"/>
      <c r="M175" s="213"/>
      <c r="N175" s="321"/>
      <c r="P175" s="253" t="str">
        <f t="shared" si="47"/>
        <v>Leer</v>
      </c>
      <c r="Q175" s="253" t="str">
        <f t="shared" si="48"/>
        <v>Leer</v>
      </c>
      <c r="R175" s="253" t="str">
        <f>VLOOKUP($C175,{"29 -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5" s="253">
        <f t="shared" si="41"/>
        <v>0</v>
      </c>
      <c r="T175" s="253">
        <f t="shared" si="42"/>
        <v>0</v>
      </c>
      <c r="U175" s="253">
        <f t="shared" si="43"/>
        <v>0</v>
      </c>
      <c r="V175" s="253">
        <f t="shared" si="44"/>
        <v>0</v>
      </c>
      <c r="W175" s="253">
        <f t="shared" si="45"/>
        <v>0</v>
      </c>
      <c r="X175" s="253">
        <f t="shared" si="46"/>
        <v>0</v>
      </c>
    </row>
    <row r="176" spans="2:24" ht="15" customHeight="1" x14ac:dyDescent="0.35">
      <c r="B176" s="58" t="str">
        <f t="shared" si="40"/>
        <v>!!!</v>
      </c>
      <c r="C176" s="225"/>
      <c r="D176" s="243"/>
      <c r="E176" s="238"/>
      <c r="F176" s="172"/>
      <c r="G176" s="191"/>
      <c r="H176" s="28"/>
      <c r="I176" s="213"/>
      <c r="J176" s="213"/>
      <c r="K176" s="213"/>
      <c r="L176" s="213"/>
      <c r="M176" s="213"/>
      <c r="N176" s="321"/>
      <c r="P176" s="253" t="str">
        <f t="shared" si="47"/>
        <v>Leer</v>
      </c>
      <c r="Q176" s="253" t="str">
        <f t="shared" si="48"/>
        <v>Leer</v>
      </c>
      <c r="R176" s="253" t="str">
        <f>VLOOKUP($C176,{"29 -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6" s="253">
        <f t="shared" si="41"/>
        <v>0</v>
      </c>
      <c r="T176" s="253">
        <f t="shared" si="42"/>
        <v>0</v>
      </c>
      <c r="U176" s="253">
        <f t="shared" si="43"/>
        <v>0</v>
      </c>
      <c r="V176" s="253">
        <f t="shared" si="44"/>
        <v>0</v>
      </c>
      <c r="W176" s="253">
        <f t="shared" si="45"/>
        <v>0</v>
      </c>
      <c r="X176" s="253">
        <f t="shared" si="46"/>
        <v>0</v>
      </c>
    </row>
    <row r="177" spans="2:24" ht="15" customHeight="1" x14ac:dyDescent="0.35">
      <c r="B177" s="58" t="str">
        <f t="shared" si="40"/>
        <v>!!!</v>
      </c>
      <c r="C177" s="225"/>
      <c r="D177" s="243"/>
      <c r="E177" s="238"/>
      <c r="F177" s="172"/>
      <c r="G177" s="191"/>
      <c r="H177" s="28"/>
      <c r="I177" s="213"/>
      <c r="J177" s="213"/>
      <c r="K177" s="213"/>
      <c r="L177" s="213"/>
      <c r="M177" s="213"/>
      <c r="N177" s="321"/>
      <c r="P177" s="253" t="str">
        <f t="shared" si="47"/>
        <v>Leer</v>
      </c>
      <c r="Q177" s="253" t="str">
        <f t="shared" si="48"/>
        <v>Leer</v>
      </c>
      <c r="R177" s="253" t="str">
        <f>VLOOKUP($C177,{"29 -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7" s="253">
        <f t="shared" si="41"/>
        <v>0</v>
      </c>
      <c r="T177" s="253">
        <f t="shared" si="42"/>
        <v>0</v>
      </c>
      <c r="U177" s="253">
        <f t="shared" si="43"/>
        <v>0</v>
      </c>
      <c r="V177" s="253">
        <f t="shared" si="44"/>
        <v>0</v>
      </c>
      <c r="W177" s="253">
        <f t="shared" si="45"/>
        <v>0</v>
      </c>
      <c r="X177" s="253">
        <f t="shared" si="46"/>
        <v>0</v>
      </c>
    </row>
    <row r="178" spans="2:24" ht="15" customHeight="1" x14ac:dyDescent="0.35">
      <c r="B178" s="58" t="str">
        <f t="shared" si="40"/>
        <v>!!!</v>
      </c>
      <c r="C178" s="225"/>
      <c r="D178" s="243"/>
      <c r="E178" s="238"/>
      <c r="F178" s="172"/>
      <c r="G178" s="191"/>
      <c r="H178" s="28"/>
      <c r="I178" s="213"/>
      <c r="J178" s="213"/>
      <c r="K178" s="213"/>
      <c r="L178" s="213"/>
      <c r="M178" s="213"/>
      <c r="N178" s="321"/>
      <c r="P178" s="253" t="str">
        <f t="shared" si="47"/>
        <v>Leer</v>
      </c>
      <c r="Q178" s="253" t="str">
        <f t="shared" si="48"/>
        <v>Leer</v>
      </c>
      <c r="R178" s="253" t="str">
        <f>VLOOKUP($C178,{"29 -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8" s="253">
        <f t="shared" si="41"/>
        <v>0</v>
      </c>
      <c r="T178" s="253">
        <f t="shared" si="42"/>
        <v>0</v>
      </c>
      <c r="U178" s="253">
        <f t="shared" si="43"/>
        <v>0</v>
      </c>
      <c r="V178" s="253">
        <f t="shared" si="44"/>
        <v>0</v>
      </c>
      <c r="W178" s="253">
        <f t="shared" si="45"/>
        <v>0</v>
      </c>
      <c r="X178" s="253">
        <f t="shared" si="46"/>
        <v>0</v>
      </c>
    </row>
    <row r="179" spans="2:24" ht="15" customHeight="1" x14ac:dyDescent="0.35">
      <c r="B179" s="58" t="str">
        <f t="shared" si="40"/>
        <v>!!!</v>
      </c>
      <c r="C179" s="225"/>
      <c r="D179" s="243"/>
      <c r="E179" s="238"/>
      <c r="F179" s="172"/>
      <c r="G179" s="191"/>
      <c r="H179" s="28"/>
      <c r="I179" s="213"/>
      <c r="J179" s="213"/>
      <c r="K179" s="213"/>
      <c r="L179" s="213"/>
      <c r="M179" s="213"/>
      <c r="N179" s="321"/>
      <c r="P179" s="253" t="str">
        <f t="shared" si="47"/>
        <v>Leer</v>
      </c>
      <c r="Q179" s="253" t="str">
        <f t="shared" si="48"/>
        <v>Leer</v>
      </c>
      <c r="R179" s="253" t="str">
        <f>VLOOKUP($C179,{"29 -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9" s="253">
        <f t="shared" si="41"/>
        <v>0</v>
      </c>
      <c r="T179" s="253">
        <f t="shared" si="42"/>
        <v>0</v>
      </c>
      <c r="U179" s="253">
        <f t="shared" si="43"/>
        <v>0</v>
      </c>
      <c r="V179" s="253">
        <f t="shared" si="44"/>
        <v>0</v>
      </c>
      <c r="W179" s="253">
        <f t="shared" si="45"/>
        <v>0</v>
      </c>
      <c r="X179" s="253">
        <f t="shared" si="46"/>
        <v>0</v>
      </c>
    </row>
    <row r="180" spans="2:24" ht="15" customHeight="1" x14ac:dyDescent="0.35">
      <c r="B180" s="58" t="str">
        <f t="shared" si="40"/>
        <v>!!!</v>
      </c>
      <c r="C180" s="225"/>
      <c r="D180" s="243"/>
      <c r="E180" s="238"/>
      <c r="F180" s="172"/>
      <c r="G180" s="191"/>
      <c r="H180" s="28"/>
      <c r="I180" s="213"/>
      <c r="J180" s="213"/>
      <c r="K180" s="213"/>
      <c r="L180" s="213"/>
      <c r="M180" s="213"/>
      <c r="N180" s="321"/>
      <c r="P180" s="253" t="str">
        <f t="shared" si="47"/>
        <v>Leer</v>
      </c>
      <c r="Q180" s="253" t="str">
        <f t="shared" si="48"/>
        <v>Leer</v>
      </c>
      <c r="R180" s="253" t="str">
        <f>VLOOKUP($C180,{"29 -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0" s="253">
        <f t="shared" si="41"/>
        <v>0</v>
      </c>
      <c r="T180" s="253">
        <f t="shared" si="42"/>
        <v>0</v>
      </c>
      <c r="U180" s="253">
        <f t="shared" si="43"/>
        <v>0</v>
      </c>
      <c r="V180" s="253">
        <f t="shared" si="44"/>
        <v>0</v>
      </c>
      <c r="W180" s="253">
        <f t="shared" si="45"/>
        <v>0</v>
      </c>
      <c r="X180" s="253">
        <f t="shared" si="46"/>
        <v>0</v>
      </c>
    </row>
    <row r="181" spans="2:24" ht="15" customHeight="1" x14ac:dyDescent="0.35">
      <c r="B181" s="58" t="str">
        <f t="shared" si="40"/>
        <v>!!!</v>
      </c>
      <c r="C181" s="225"/>
      <c r="D181" s="243"/>
      <c r="E181" s="238"/>
      <c r="F181" s="172"/>
      <c r="G181" s="191"/>
      <c r="H181" s="28"/>
      <c r="I181" s="213"/>
      <c r="J181" s="213"/>
      <c r="K181" s="213"/>
      <c r="L181" s="213"/>
      <c r="M181" s="213"/>
      <c r="N181" s="321"/>
      <c r="P181" s="253" t="str">
        <f t="shared" si="47"/>
        <v>Leer</v>
      </c>
      <c r="Q181" s="253" t="str">
        <f t="shared" si="48"/>
        <v>Leer</v>
      </c>
      <c r="R181" s="253" t="str">
        <f>VLOOKUP($C181,{"29 -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1" s="253">
        <f t="shared" si="41"/>
        <v>0</v>
      </c>
      <c r="T181" s="253">
        <f t="shared" si="42"/>
        <v>0</v>
      </c>
      <c r="U181" s="253">
        <f t="shared" si="43"/>
        <v>0</v>
      </c>
      <c r="V181" s="253">
        <f t="shared" si="44"/>
        <v>0</v>
      </c>
      <c r="W181" s="253">
        <f t="shared" si="45"/>
        <v>0</v>
      </c>
      <c r="X181" s="253">
        <f t="shared" si="46"/>
        <v>0</v>
      </c>
    </row>
    <row r="182" spans="2:24" ht="15" customHeight="1" x14ac:dyDescent="0.35">
      <c r="B182" s="58" t="str">
        <f t="shared" si="40"/>
        <v>!!!</v>
      </c>
      <c r="C182" s="225"/>
      <c r="D182" s="243"/>
      <c r="E182" s="238"/>
      <c r="F182" s="172"/>
      <c r="G182" s="191"/>
      <c r="H182" s="28"/>
      <c r="I182" s="213"/>
      <c r="J182" s="213"/>
      <c r="K182" s="213"/>
      <c r="L182" s="213"/>
      <c r="M182" s="213"/>
      <c r="N182" s="321"/>
      <c r="P182" s="253" t="str">
        <f t="shared" si="47"/>
        <v>Leer</v>
      </c>
      <c r="Q182" s="253" t="str">
        <f t="shared" si="48"/>
        <v>Leer</v>
      </c>
      <c r="R182" s="253" t="str">
        <f>VLOOKUP($C182,{"29 -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2" s="253">
        <f t="shared" si="41"/>
        <v>0</v>
      </c>
      <c r="T182" s="253">
        <f t="shared" si="42"/>
        <v>0</v>
      </c>
      <c r="U182" s="253">
        <f t="shared" si="43"/>
        <v>0</v>
      </c>
      <c r="V182" s="253">
        <f t="shared" si="44"/>
        <v>0</v>
      </c>
      <c r="W182" s="253">
        <f t="shared" si="45"/>
        <v>0</v>
      </c>
      <c r="X182" s="253">
        <f t="shared" si="46"/>
        <v>0</v>
      </c>
    </row>
    <row r="183" spans="2:24" ht="15" customHeight="1" x14ac:dyDescent="0.35">
      <c r="B183" s="58" t="str">
        <f t="shared" si="40"/>
        <v>!!!</v>
      </c>
      <c r="C183" s="225"/>
      <c r="D183" s="243"/>
      <c r="E183" s="238"/>
      <c r="F183" s="172"/>
      <c r="G183" s="191"/>
      <c r="H183" s="28"/>
      <c r="I183" s="213"/>
      <c r="J183" s="213"/>
      <c r="K183" s="213"/>
      <c r="L183" s="213"/>
      <c r="M183" s="213"/>
      <c r="N183" s="321"/>
      <c r="P183" s="253" t="str">
        <f t="shared" si="47"/>
        <v>Leer</v>
      </c>
      <c r="Q183" s="253" t="str">
        <f t="shared" si="48"/>
        <v>Leer</v>
      </c>
      <c r="R183" s="253" t="str">
        <f>VLOOKUP($C183,{"29 -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3" s="253">
        <f t="shared" si="41"/>
        <v>0</v>
      </c>
      <c r="T183" s="253">
        <f t="shared" si="42"/>
        <v>0</v>
      </c>
      <c r="U183" s="253">
        <f t="shared" si="43"/>
        <v>0</v>
      </c>
      <c r="V183" s="253">
        <f t="shared" si="44"/>
        <v>0</v>
      </c>
      <c r="W183" s="253">
        <f t="shared" si="45"/>
        <v>0</v>
      </c>
      <c r="X183" s="253">
        <f t="shared" si="46"/>
        <v>0</v>
      </c>
    </row>
    <row r="184" spans="2:24" ht="15" customHeight="1" x14ac:dyDescent="0.35">
      <c r="B184" s="58" t="str">
        <f t="shared" si="40"/>
        <v>!!!</v>
      </c>
      <c r="C184" s="225"/>
      <c r="D184" s="243"/>
      <c r="E184" s="238"/>
      <c r="F184" s="172"/>
      <c r="G184" s="191"/>
      <c r="H184" s="28"/>
      <c r="I184" s="213"/>
      <c r="J184" s="213"/>
      <c r="K184" s="213"/>
      <c r="L184" s="213"/>
      <c r="M184" s="213"/>
      <c r="N184" s="321"/>
      <c r="P184" s="253" t="str">
        <f t="shared" si="47"/>
        <v>Leer</v>
      </c>
      <c r="Q184" s="253" t="str">
        <f t="shared" si="48"/>
        <v>Leer</v>
      </c>
      <c r="R184" s="253" t="str">
        <f>VLOOKUP($C184,{"29 -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4" s="253">
        <f t="shared" si="41"/>
        <v>0</v>
      </c>
      <c r="T184" s="253">
        <f t="shared" si="42"/>
        <v>0</v>
      </c>
      <c r="U184" s="253">
        <f t="shared" si="43"/>
        <v>0</v>
      </c>
      <c r="V184" s="253">
        <f t="shared" si="44"/>
        <v>0</v>
      </c>
      <c r="W184" s="253">
        <f t="shared" si="45"/>
        <v>0</v>
      </c>
      <c r="X184" s="253">
        <f t="shared" si="46"/>
        <v>0</v>
      </c>
    </row>
    <row r="185" spans="2:24" ht="15" customHeight="1" x14ac:dyDescent="0.35">
      <c r="B185" s="58" t="str">
        <f t="shared" ref="B185:B248" si="49">IF(SUM(S185:W185)&lt;5,"!!!","")</f>
        <v>!!!</v>
      </c>
      <c r="C185" s="225"/>
      <c r="D185" s="243"/>
      <c r="E185" s="238"/>
      <c r="F185" s="172"/>
      <c r="G185" s="191"/>
      <c r="H185" s="28"/>
      <c r="I185" s="213"/>
      <c r="J185" s="213"/>
      <c r="K185" s="213"/>
      <c r="L185" s="213"/>
      <c r="M185" s="213"/>
      <c r="N185" s="321"/>
      <c r="P185" s="253" t="str">
        <f t="shared" si="47"/>
        <v>Leer</v>
      </c>
      <c r="Q185" s="253" t="str">
        <f t="shared" si="48"/>
        <v>Leer</v>
      </c>
      <c r="R185" s="253" t="str">
        <f>VLOOKUP($C185,{"29 -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5" s="253">
        <f t="shared" ref="S185:S248" si="50">IF(LEN(C185)&gt;0,1,0)</f>
        <v>0</v>
      </c>
      <c r="T185" s="253">
        <f t="shared" ref="T185:T248" si="51">IF(LEN(D185)&gt;0,1,0)</f>
        <v>0</v>
      </c>
      <c r="U185" s="253">
        <f t="shared" ref="U185:U248" si="52">IF(LEN(E185)&gt;0,1,0)</f>
        <v>0</v>
      </c>
      <c r="V185" s="253">
        <f t="shared" ref="V185:V248" si="53">IF(LEN(F185)&gt;0,1,0)</f>
        <v>0</v>
      </c>
      <c r="W185" s="253">
        <f t="shared" ref="W185:W248" si="54">IF(LEN(G185)&gt;0,1,0)</f>
        <v>0</v>
      </c>
      <c r="X185" s="253">
        <f t="shared" ref="X185:X248" si="55">IF(LEN(H185)&gt;0,1,0)</f>
        <v>0</v>
      </c>
    </row>
    <row r="186" spans="2:24" ht="15" customHeight="1" x14ac:dyDescent="0.35">
      <c r="B186" s="58" t="str">
        <f t="shared" si="49"/>
        <v>!!!</v>
      </c>
      <c r="C186" s="225"/>
      <c r="D186" s="243"/>
      <c r="E186" s="238"/>
      <c r="F186" s="172"/>
      <c r="G186" s="191"/>
      <c r="H186" s="28"/>
      <c r="I186" s="213"/>
      <c r="J186" s="213"/>
      <c r="K186" s="213"/>
      <c r="L186" s="213"/>
      <c r="M186" s="213"/>
      <c r="N186" s="321"/>
      <c r="P186" s="253" t="str">
        <f t="shared" ref="P186:P249" si="56">IF(C185&lt;&gt;"","Einrichtungen","Leer")</f>
        <v>Leer</v>
      </c>
      <c r="Q186" s="253" t="str">
        <f t="shared" ref="Q186:Q249" si="57">IF($C186&lt;&gt;"","Anrechnungstatbestand","Leer")</f>
        <v>Leer</v>
      </c>
      <c r="R186" s="253" t="str">
        <f>VLOOKUP($C186,{"29 -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6" s="253">
        <f t="shared" si="50"/>
        <v>0</v>
      </c>
      <c r="T186" s="253">
        <f t="shared" si="51"/>
        <v>0</v>
      </c>
      <c r="U186" s="253">
        <f t="shared" si="52"/>
        <v>0</v>
      </c>
      <c r="V186" s="253">
        <f t="shared" si="53"/>
        <v>0</v>
      </c>
      <c r="W186" s="253">
        <f t="shared" si="54"/>
        <v>0</v>
      </c>
      <c r="X186" s="253">
        <f t="shared" si="55"/>
        <v>0</v>
      </c>
    </row>
    <row r="187" spans="2:24" ht="15" customHeight="1" x14ac:dyDescent="0.35">
      <c r="B187" s="58" t="str">
        <f t="shared" si="49"/>
        <v>!!!</v>
      </c>
      <c r="C187" s="225"/>
      <c r="D187" s="243"/>
      <c r="E187" s="238"/>
      <c r="F187" s="172"/>
      <c r="G187" s="191"/>
      <c r="H187" s="28"/>
      <c r="I187" s="213"/>
      <c r="J187" s="213"/>
      <c r="K187" s="213"/>
      <c r="L187" s="213"/>
      <c r="M187" s="213"/>
      <c r="N187" s="321"/>
      <c r="P187" s="253" t="str">
        <f t="shared" si="56"/>
        <v>Leer</v>
      </c>
      <c r="Q187" s="253" t="str">
        <f t="shared" si="57"/>
        <v>Leer</v>
      </c>
      <c r="R187" s="253" t="str">
        <f>VLOOKUP($C187,{"29 -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7" s="253">
        <f t="shared" si="50"/>
        <v>0</v>
      </c>
      <c r="T187" s="253">
        <f t="shared" si="51"/>
        <v>0</v>
      </c>
      <c r="U187" s="253">
        <f t="shared" si="52"/>
        <v>0</v>
      </c>
      <c r="V187" s="253">
        <f t="shared" si="53"/>
        <v>0</v>
      </c>
      <c r="W187" s="253">
        <f t="shared" si="54"/>
        <v>0</v>
      </c>
      <c r="X187" s="253">
        <f t="shared" si="55"/>
        <v>0</v>
      </c>
    </row>
    <row r="188" spans="2:24" ht="15" customHeight="1" x14ac:dyDescent="0.35">
      <c r="B188" s="58" t="str">
        <f t="shared" si="49"/>
        <v>!!!</v>
      </c>
      <c r="C188" s="225"/>
      <c r="D188" s="243"/>
      <c r="E188" s="238"/>
      <c r="F188" s="172"/>
      <c r="G188" s="191"/>
      <c r="H188" s="28"/>
      <c r="I188" s="213"/>
      <c r="J188" s="213"/>
      <c r="K188" s="213"/>
      <c r="L188" s="213"/>
      <c r="M188" s="213"/>
      <c r="N188" s="321"/>
      <c r="P188" s="253" t="str">
        <f t="shared" si="56"/>
        <v>Leer</v>
      </c>
      <c r="Q188" s="253" t="str">
        <f t="shared" si="57"/>
        <v>Leer</v>
      </c>
      <c r="R188" s="253" t="str">
        <f>VLOOKUP($C188,{"29 -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8" s="253">
        <f t="shared" si="50"/>
        <v>0</v>
      </c>
      <c r="T188" s="253">
        <f t="shared" si="51"/>
        <v>0</v>
      </c>
      <c r="U188" s="253">
        <f t="shared" si="52"/>
        <v>0</v>
      </c>
      <c r="V188" s="253">
        <f t="shared" si="53"/>
        <v>0</v>
      </c>
      <c r="W188" s="253">
        <f t="shared" si="54"/>
        <v>0</v>
      </c>
      <c r="X188" s="253">
        <f t="shared" si="55"/>
        <v>0</v>
      </c>
    </row>
    <row r="189" spans="2:24" ht="15" customHeight="1" x14ac:dyDescent="0.35">
      <c r="B189" s="58" t="str">
        <f t="shared" si="49"/>
        <v>!!!</v>
      </c>
      <c r="C189" s="225"/>
      <c r="D189" s="243"/>
      <c r="E189" s="238"/>
      <c r="F189" s="172"/>
      <c r="G189" s="191"/>
      <c r="H189" s="28"/>
      <c r="I189" s="213"/>
      <c r="J189" s="213"/>
      <c r="K189" s="213"/>
      <c r="L189" s="213"/>
      <c r="M189" s="213"/>
      <c r="N189" s="321"/>
      <c r="P189" s="253" t="str">
        <f t="shared" si="56"/>
        <v>Leer</v>
      </c>
      <c r="Q189" s="253" t="str">
        <f t="shared" si="57"/>
        <v>Leer</v>
      </c>
      <c r="R189" s="253" t="str">
        <f>VLOOKUP($C189,{"29 -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9" s="253">
        <f t="shared" si="50"/>
        <v>0</v>
      </c>
      <c r="T189" s="253">
        <f t="shared" si="51"/>
        <v>0</v>
      </c>
      <c r="U189" s="253">
        <f t="shared" si="52"/>
        <v>0</v>
      </c>
      <c r="V189" s="253">
        <f t="shared" si="53"/>
        <v>0</v>
      </c>
      <c r="W189" s="253">
        <f t="shared" si="54"/>
        <v>0</v>
      </c>
      <c r="X189" s="253">
        <f t="shared" si="55"/>
        <v>0</v>
      </c>
    </row>
    <row r="190" spans="2:24" ht="15" customHeight="1" x14ac:dyDescent="0.35">
      <c r="B190" s="58" t="str">
        <f t="shared" si="49"/>
        <v>!!!</v>
      </c>
      <c r="C190" s="225"/>
      <c r="D190" s="243"/>
      <c r="E190" s="238"/>
      <c r="F190" s="172"/>
      <c r="G190" s="191"/>
      <c r="H190" s="28"/>
      <c r="I190" s="213"/>
      <c r="J190" s="213"/>
      <c r="K190" s="213"/>
      <c r="L190" s="213"/>
      <c r="M190" s="213"/>
      <c r="N190" s="321"/>
      <c r="P190" s="253" t="str">
        <f t="shared" si="56"/>
        <v>Leer</v>
      </c>
      <c r="Q190" s="253" t="str">
        <f t="shared" si="57"/>
        <v>Leer</v>
      </c>
      <c r="R190" s="253" t="str">
        <f>VLOOKUP($C190,{"29 -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0" s="253">
        <f t="shared" si="50"/>
        <v>0</v>
      </c>
      <c r="T190" s="253">
        <f t="shared" si="51"/>
        <v>0</v>
      </c>
      <c r="U190" s="253">
        <f t="shared" si="52"/>
        <v>0</v>
      </c>
      <c r="V190" s="253">
        <f t="shared" si="53"/>
        <v>0</v>
      </c>
      <c r="W190" s="253">
        <f t="shared" si="54"/>
        <v>0</v>
      </c>
      <c r="X190" s="253">
        <f t="shared" si="55"/>
        <v>0</v>
      </c>
    </row>
    <row r="191" spans="2:24" ht="15" customHeight="1" x14ac:dyDescent="0.35">
      <c r="B191" s="58" t="str">
        <f t="shared" si="49"/>
        <v>!!!</v>
      </c>
      <c r="C191" s="225"/>
      <c r="D191" s="243"/>
      <c r="E191" s="238"/>
      <c r="F191" s="172"/>
      <c r="G191" s="191"/>
      <c r="H191" s="28"/>
      <c r="I191" s="213"/>
      <c r="J191" s="213"/>
      <c r="K191" s="213"/>
      <c r="L191" s="213"/>
      <c r="M191" s="213"/>
      <c r="N191" s="321"/>
      <c r="P191" s="253" t="str">
        <f t="shared" si="56"/>
        <v>Leer</v>
      </c>
      <c r="Q191" s="253" t="str">
        <f t="shared" si="57"/>
        <v>Leer</v>
      </c>
      <c r="R191" s="253" t="str">
        <f>VLOOKUP($C191,{"29 -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1" s="253">
        <f t="shared" si="50"/>
        <v>0</v>
      </c>
      <c r="T191" s="253">
        <f t="shared" si="51"/>
        <v>0</v>
      </c>
      <c r="U191" s="253">
        <f t="shared" si="52"/>
        <v>0</v>
      </c>
      <c r="V191" s="253">
        <f t="shared" si="53"/>
        <v>0</v>
      </c>
      <c r="W191" s="253">
        <f t="shared" si="54"/>
        <v>0</v>
      </c>
      <c r="X191" s="253">
        <f t="shared" si="55"/>
        <v>0</v>
      </c>
    </row>
    <row r="192" spans="2:24" ht="15" customHeight="1" x14ac:dyDescent="0.35">
      <c r="B192" s="58" t="str">
        <f t="shared" si="49"/>
        <v>!!!</v>
      </c>
      <c r="C192" s="225"/>
      <c r="D192" s="243"/>
      <c r="E192" s="238"/>
      <c r="F192" s="172"/>
      <c r="G192" s="191"/>
      <c r="H192" s="28"/>
      <c r="I192" s="213"/>
      <c r="J192" s="213"/>
      <c r="K192" s="213"/>
      <c r="L192" s="213"/>
      <c r="M192" s="213"/>
      <c r="N192" s="321"/>
      <c r="P192" s="253" t="str">
        <f t="shared" si="56"/>
        <v>Leer</v>
      </c>
      <c r="Q192" s="253" t="str">
        <f t="shared" si="57"/>
        <v>Leer</v>
      </c>
      <c r="R192" s="253" t="str">
        <f>VLOOKUP($C192,{"29 -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2" s="253">
        <f t="shared" si="50"/>
        <v>0</v>
      </c>
      <c r="T192" s="253">
        <f t="shared" si="51"/>
        <v>0</v>
      </c>
      <c r="U192" s="253">
        <f t="shared" si="52"/>
        <v>0</v>
      </c>
      <c r="V192" s="253">
        <f t="shared" si="53"/>
        <v>0</v>
      </c>
      <c r="W192" s="253">
        <f t="shared" si="54"/>
        <v>0</v>
      </c>
      <c r="X192" s="253">
        <f t="shared" si="55"/>
        <v>0</v>
      </c>
    </row>
    <row r="193" spans="2:24" ht="15" customHeight="1" x14ac:dyDescent="0.35">
      <c r="B193" s="58" t="str">
        <f t="shared" si="49"/>
        <v>!!!</v>
      </c>
      <c r="C193" s="225"/>
      <c r="D193" s="243"/>
      <c r="E193" s="238"/>
      <c r="F193" s="172"/>
      <c r="G193" s="191"/>
      <c r="H193" s="28"/>
      <c r="I193" s="213"/>
      <c r="J193" s="213"/>
      <c r="K193" s="213"/>
      <c r="L193" s="213"/>
      <c r="M193" s="213"/>
      <c r="N193" s="321"/>
      <c r="P193" s="253" t="str">
        <f t="shared" si="56"/>
        <v>Leer</v>
      </c>
      <c r="Q193" s="253" t="str">
        <f t="shared" si="57"/>
        <v>Leer</v>
      </c>
      <c r="R193" s="253" t="str">
        <f>VLOOKUP($C193,{"29 -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3" s="253">
        <f t="shared" si="50"/>
        <v>0</v>
      </c>
      <c r="T193" s="253">
        <f t="shared" si="51"/>
        <v>0</v>
      </c>
      <c r="U193" s="253">
        <f t="shared" si="52"/>
        <v>0</v>
      </c>
      <c r="V193" s="253">
        <f t="shared" si="53"/>
        <v>0</v>
      </c>
      <c r="W193" s="253">
        <f t="shared" si="54"/>
        <v>0</v>
      </c>
      <c r="X193" s="253">
        <f t="shared" si="55"/>
        <v>0</v>
      </c>
    </row>
    <row r="194" spans="2:24" ht="15" customHeight="1" x14ac:dyDescent="0.35">
      <c r="B194" s="58" t="str">
        <f t="shared" si="49"/>
        <v>!!!</v>
      </c>
      <c r="C194" s="225"/>
      <c r="D194" s="243"/>
      <c r="E194" s="238"/>
      <c r="F194" s="172"/>
      <c r="G194" s="191"/>
      <c r="H194" s="28"/>
      <c r="I194" s="213"/>
      <c r="J194" s="213"/>
      <c r="K194" s="213"/>
      <c r="L194" s="213"/>
      <c r="M194" s="213"/>
      <c r="N194" s="321"/>
      <c r="P194" s="253" t="str">
        <f t="shared" si="56"/>
        <v>Leer</v>
      </c>
      <c r="Q194" s="253" t="str">
        <f t="shared" si="57"/>
        <v>Leer</v>
      </c>
      <c r="R194" s="253" t="str">
        <f>VLOOKUP($C194,{"29 -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4" s="253">
        <f t="shared" si="50"/>
        <v>0</v>
      </c>
      <c r="T194" s="253">
        <f t="shared" si="51"/>
        <v>0</v>
      </c>
      <c r="U194" s="253">
        <f t="shared" si="52"/>
        <v>0</v>
      </c>
      <c r="V194" s="253">
        <f t="shared" si="53"/>
        <v>0</v>
      </c>
      <c r="W194" s="253">
        <f t="shared" si="54"/>
        <v>0</v>
      </c>
      <c r="X194" s="253">
        <f t="shared" si="55"/>
        <v>0</v>
      </c>
    </row>
    <row r="195" spans="2:24" ht="15" customHeight="1" x14ac:dyDescent="0.35">
      <c r="B195" s="58" t="str">
        <f t="shared" si="49"/>
        <v>!!!</v>
      </c>
      <c r="C195" s="225"/>
      <c r="D195" s="243"/>
      <c r="E195" s="238"/>
      <c r="F195" s="172"/>
      <c r="G195" s="191"/>
      <c r="H195" s="28"/>
      <c r="I195" s="213"/>
      <c r="J195" s="213"/>
      <c r="K195" s="213"/>
      <c r="L195" s="213"/>
      <c r="M195" s="213"/>
      <c r="N195" s="321"/>
      <c r="P195" s="253" t="str">
        <f t="shared" si="56"/>
        <v>Leer</v>
      </c>
      <c r="Q195" s="253" t="str">
        <f t="shared" si="57"/>
        <v>Leer</v>
      </c>
      <c r="R195" s="253" t="str">
        <f>VLOOKUP($C195,{"29 -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5" s="253">
        <f t="shared" si="50"/>
        <v>0</v>
      </c>
      <c r="T195" s="253">
        <f t="shared" si="51"/>
        <v>0</v>
      </c>
      <c r="U195" s="253">
        <f t="shared" si="52"/>
        <v>0</v>
      </c>
      <c r="V195" s="253">
        <f t="shared" si="53"/>
        <v>0</v>
      </c>
      <c r="W195" s="253">
        <f t="shared" si="54"/>
        <v>0</v>
      </c>
      <c r="X195" s="253">
        <f t="shared" si="55"/>
        <v>0</v>
      </c>
    </row>
    <row r="196" spans="2:24" ht="15" customHeight="1" x14ac:dyDescent="0.35">
      <c r="B196" s="58" t="str">
        <f t="shared" si="49"/>
        <v>!!!</v>
      </c>
      <c r="C196" s="225"/>
      <c r="D196" s="243"/>
      <c r="E196" s="238"/>
      <c r="F196" s="172"/>
      <c r="G196" s="191"/>
      <c r="H196" s="28"/>
      <c r="I196" s="213"/>
      <c r="J196" s="213"/>
      <c r="K196" s="213"/>
      <c r="L196" s="213"/>
      <c r="M196" s="213"/>
      <c r="N196" s="321"/>
      <c r="P196" s="253" t="str">
        <f t="shared" si="56"/>
        <v>Leer</v>
      </c>
      <c r="Q196" s="253" t="str">
        <f t="shared" si="57"/>
        <v>Leer</v>
      </c>
      <c r="R196" s="253" t="str">
        <f>VLOOKUP($C196,{"29 -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6" s="253">
        <f t="shared" si="50"/>
        <v>0</v>
      </c>
      <c r="T196" s="253">
        <f t="shared" si="51"/>
        <v>0</v>
      </c>
      <c r="U196" s="253">
        <f t="shared" si="52"/>
        <v>0</v>
      </c>
      <c r="V196" s="253">
        <f t="shared" si="53"/>
        <v>0</v>
      </c>
      <c r="W196" s="253">
        <f t="shared" si="54"/>
        <v>0</v>
      </c>
      <c r="X196" s="253">
        <f t="shared" si="55"/>
        <v>0</v>
      </c>
    </row>
    <row r="197" spans="2:24" ht="15" customHeight="1" x14ac:dyDescent="0.35">
      <c r="B197" s="58" t="str">
        <f t="shared" si="49"/>
        <v>!!!</v>
      </c>
      <c r="C197" s="225"/>
      <c r="D197" s="243"/>
      <c r="E197" s="238"/>
      <c r="F197" s="172"/>
      <c r="G197" s="191"/>
      <c r="H197" s="28"/>
      <c r="I197" s="213"/>
      <c r="J197" s="213"/>
      <c r="K197" s="213"/>
      <c r="L197" s="213"/>
      <c r="M197" s="213"/>
      <c r="N197" s="321"/>
      <c r="P197" s="253" t="str">
        <f t="shared" si="56"/>
        <v>Leer</v>
      </c>
      <c r="Q197" s="253" t="str">
        <f t="shared" si="57"/>
        <v>Leer</v>
      </c>
      <c r="R197" s="253" t="str">
        <f>VLOOKUP($C197,{"29 -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7" s="253">
        <f t="shared" si="50"/>
        <v>0</v>
      </c>
      <c r="T197" s="253">
        <f t="shared" si="51"/>
        <v>0</v>
      </c>
      <c r="U197" s="253">
        <f t="shared" si="52"/>
        <v>0</v>
      </c>
      <c r="V197" s="253">
        <f t="shared" si="53"/>
        <v>0</v>
      </c>
      <c r="W197" s="253">
        <f t="shared" si="54"/>
        <v>0</v>
      </c>
      <c r="X197" s="253">
        <f t="shared" si="55"/>
        <v>0</v>
      </c>
    </row>
    <row r="198" spans="2:24" ht="15" customHeight="1" x14ac:dyDescent="0.35">
      <c r="B198" s="58" t="str">
        <f t="shared" si="49"/>
        <v>!!!</v>
      </c>
      <c r="C198" s="225"/>
      <c r="D198" s="243"/>
      <c r="E198" s="238"/>
      <c r="F198" s="172"/>
      <c r="G198" s="191"/>
      <c r="H198" s="28"/>
      <c r="I198" s="213"/>
      <c r="J198" s="213"/>
      <c r="K198" s="213"/>
      <c r="L198" s="213"/>
      <c r="M198" s="213"/>
      <c r="N198" s="321"/>
      <c r="P198" s="253" t="str">
        <f t="shared" si="56"/>
        <v>Leer</v>
      </c>
      <c r="Q198" s="253" t="str">
        <f t="shared" si="57"/>
        <v>Leer</v>
      </c>
      <c r="R198" s="253" t="str">
        <f>VLOOKUP($C198,{"29 -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8" s="253">
        <f t="shared" si="50"/>
        <v>0</v>
      </c>
      <c r="T198" s="253">
        <f t="shared" si="51"/>
        <v>0</v>
      </c>
      <c r="U198" s="253">
        <f t="shared" si="52"/>
        <v>0</v>
      </c>
      <c r="V198" s="253">
        <f t="shared" si="53"/>
        <v>0</v>
      </c>
      <c r="W198" s="253">
        <f t="shared" si="54"/>
        <v>0</v>
      </c>
      <c r="X198" s="253">
        <f t="shared" si="55"/>
        <v>0</v>
      </c>
    </row>
    <row r="199" spans="2:24" ht="15" customHeight="1" x14ac:dyDescent="0.35">
      <c r="B199" s="58" t="str">
        <f t="shared" si="49"/>
        <v>!!!</v>
      </c>
      <c r="C199" s="225"/>
      <c r="D199" s="243"/>
      <c r="E199" s="238"/>
      <c r="F199" s="172"/>
      <c r="G199" s="191"/>
      <c r="H199" s="28"/>
      <c r="I199" s="213"/>
      <c r="J199" s="213"/>
      <c r="K199" s="213"/>
      <c r="L199" s="213"/>
      <c r="M199" s="213"/>
      <c r="N199" s="321"/>
      <c r="P199" s="253" t="str">
        <f t="shared" si="56"/>
        <v>Leer</v>
      </c>
      <c r="Q199" s="253" t="str">
        <f t="shared" si="57"/>
        <v>Leer</v>
      </c>
      <c r="R199" s="253" t="str">
        <f>VLOOKUP($C199,{"29 -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9" s="253">
        <f t="shared" si="50"/>
        <v>0</v>
      </c>
      <c r="T199" s="253">
        <f t="shared" si="51"/>
        <v>0</v>
      </c>
      <c r="U199" s="253">
        <f t="shared" si="52"/>
        <v>0</v>
      </c>
      <c r="V199" s="253">
        <f t="shared" si="53"/>
        <v>0</v>
      </c>
      <c r="W199" s="253">
        <f t="shared" si="54"/>
        <v>0</v>
      </c>
      <c r="X199" s="253">
        <f t="shared" si="55"/>
        <v>0</v>
      </c>
    </row>
    <row r="200" spans="2:24" ht="15" customHeight="1" x14ac:dyDescent="0.35">
      <c r="B200" s="58" t="str">
        <f t="shared" si="49"/>
        <v>!!!</v>
      </c>
      <c r="C200" s="225"/>
      <c r="D200" s="243"/>
      <c r="E200" s="238"/>
      <c r="F200" s="172"/>
      <c r="G200" s="191"/>
      <c r="H200" s="28"/>
      <c r="I200" s="213"/>
      <c r="J200" s="213"/>
      <c r="K200" s="213"/>
      <c r="L200" s="213"/>
      <c r="M200" s="213"/>
      <c r="N200" s="321"/>
      <c r="P200" s="253" t="str">
        <f t="shared" si="56"/>
        <v>Leer</v>
      </c>
      <c r="Q200" s="253" t="str">
        <f t="shared" si="57"/>
        <v>Leer</v>
      </c>
      <c r="R200" s="253" t="str">
        <f>VLOOKUP($C200,{"29 -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0" s="253">
        <f t="shared" si="50"/>
        <v>0</v>
      </c>
      <c r="T200" s="253">
        <f t="shared" si="51"/>
        <v>0</v>
      </c>
      <c r="U200" s="253">
        <f t="shared" si="52"/>
        <v>0</v>
      </c>
      <c r="V200" s="253">
        <f t="shared" si="53"/>
        <v>0</v>
      </c>
      <c r="W200" s="253">
        <f t="shared" si="54"/>
        <v>0</v>
      </c>
      <c r="X200" s="253">
        <f t="shared" si="55"/>
        <v>0</v>
      </c>
    </row>
    <row r="201" spans="2:24" ht="15" customHeight="1" x14ac:dyDescent="0.35">
      <c r="B201" s="58" t="str">
        <f t="shared" si="49"/>
        <v>!!!</v>
      </c>
      <c r="C201" s="225"/>
      <c r="D201" s="243"/>
      <c r="E201" s="238"/>
      <c r="F201" s="172"/>
      <c r="G201" s="191"/>
      <c r="H201" s="28"/>
      <c r="I201" s="213"/>
      <c r="J201" s="213"/>
      <c r="K201" s="213"/>
      <c r="L201" s="213"/>
      <c r="M201" s="213"/>
      <c r="N201" s="321"/>
      <c r="P201" s="253" t="str">
        <f t="shared" si="56"/>
        <v>Leer</v>
      </c>
      <c r="Q201" s="253" t="str">
        <f t="shared" si="57"/>
        <v>Leer</v>
      </c>
      <c r="R201" s="253" t="str">
        <f>VLOOKUP($C201,{"29 -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1" s="253">
        <f t="shared" si="50"/>
        <v>0</v>
      </c>
      <c r="T201" s="253">
        <f t="shared" si="51"/>
        <v>0</v>
      </c>
      <c r="U201" s="253">
        <f t="shared" si="52"/>
        <v>0</v>
      </c>
      <c r="V201" s="253">
        <f t="shared" si="53"/>
        <v>0</v>
      </c>
      <c r="W201" s="253">
        <f t="shared" si="54"/>
        <v>0</v>
      </c>
      <c r="X201" s="253">
        <f t="shared" si="55"/>
        <v>0</v>
      </c>
    </row>
    <row r="202" spans="2:24" ht="15" customHeight="1" x14ac:dyDescent="0.35">
      <c r="B202" s="58" t="str">
        <f t="shared" si="49"/>
        <v>!!!</v>
      </c>
      <c r="C202" s="225"/>
      <c r="D202" s="243"/>
      <c r="E202" s="238"/>
      <c r="F202" s="172"/>
      <c r="G202" s="191"/>
      <c r="H202" s="28"/>
      <c r="I202" s="213"/>
      <c r="J202" s="213"/>
      <c r="K202" s="213"/>
      <c r="L202" s="213"/>
      <c r="M202" s="213"/>
      <c r="N202" s="321"/>
      <c r="P202" s="253" t="str">
        <f t="shared" si="56"/>
        <v>Leer</v>
      </c>
      <c r="Q202" s="253" t="str">
        <f t="shared" si="57"/>
        <v>Leer</v>
      </c>
      <c r="R202" s="253" t="str">
        <f>VLOOKUP($C202,{"29 -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2" s="253">
        <f t="shared" si="50"/>
        <v>0</v>
      </c>
      <c r="T202" s="253">
        <f t="shared" si="51"/>
        <v>0</v>
      </c>
      <c r="U202" s="253">
        <f t="shared" si="52"/>
        <v>0</v>
      </c>
      <c r="V202" s="253">
        <f t="shared" si="53"/>
        <v>0</v>
      </c>
      <c r="W202" s="253">
        <f t="shared" si="54"/>
        <v>0</v>
      </c>
      <c r="X202" s="253">
        <f t="shared" si="55"/>
        <v>0</v>
      </c>
    </row>
    <row r="203" spans="2:24" ht="15" customHeight="1" x14ac:dyDescent="0.35">
      <c r="B203" s="58" t="str">
        <f t="shared" si="49"/>
        <v>!!!</v>
      </c>
      <c r="C203" s="225"/>
      <c r="D203" s="243"/>
      <c r="E203" s="238"/>
      <c r="F203" s="172"/>
      <c r="G203" s="191"/>
      <c r="H203" s="28"/>
      <c r="I203" s="213"/>
      <c r="J203" s="213"/>
      <c r="K203" s="213"/>
      <c r="L203" s="213"/>
      <c r="M203" s="213"/>
      <c r="N203" s="321"/>
      <c r="P203" s="253" t="str">
        <f t="shared" si="56"/>
        <v>Leer</v>
      </c>
      <c r="Q203" s="253" t="str">
        <f t="shared" si="57"/>
        <v>Leer</v>
      </c>
      <c r="R203" s="253" t="str">
        <f>VLOOKUP($C203,{"29 -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3" s="253">
        <f t="shared" si="50"/>
        <v>0</v>
      </c>
      <c r="T203" s="253">
        <f t="shared" si="51"/>
        <v>0</v>
      </c>
      <c r="U203" s="253">
        <f t="shared" si="52"/>
        <v>0</v>
      </c>
      <c r="V203" s="253">
        <f t="shared" si="53"/>
        <v>0</v>
      </c>
      <c r="W203" s="253">
        <f t="shared" si="54"/>
        <v>0</v>
      </c>
      <c r="X203" s="253">
        <f t="shared" si="55"/>
        <v>0</v>
      </c>
    </row>
    <row r="204" spans="2:24" ht="15" customHeight="1" x14ac:dyDescent="0.35">
      <c r="B204" s="58" t="str">
        <f t="shared" si="49"/>
        <v>!!!</v>
      </c>
      <c r="C204" s="225"/>
      <c r="D204" s="243"/>
      <c r="E204" s="238"/>
      <c r="F204" s="172"/>
      <c r="G204" s="191"/>
      <c r="H204" s="28"/>
      <c r="I204" s="213"/>
      <c r="J204" s="213"/>
      <c r="K204" s="213"/>
      <c r="L204" s="213"/>
      <c r="M204" s="213"/>
      <c r="N204" s="321"/>
      <c r="P204" s="253" t="str">
        <f t="shared" si="56"/>
        <v>Leer</v>
      </c>
      <c r="Q204" s="253" t="str">
        <f t="shared" si="57"/>
        <v>Leer</v>
      </c>
      <c r="R204" s="253" t="str">
        <f>VLOOKUP($C204,{"29 -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4" s="253">
        <f t="shared" si="50"/>
        <v>0</v>
      </c>
      <c r="T204" s="253">
        <f t="shared" si="51"/>
        <v>0</v>
      </c>
      <c r="U204" s="253">
        <f t="shared" si="52"/>
        <v>0</v>
      </c>
      <c r="V204" s="253">
        <f t="shared" si="53"/>
        <v>0</v>
      </c>
      <c r="W204" s="253">
        <f t="shared" si="54"/>
        <v>0</v>
      </c>
      <c r="X204" s="253">
        <f t="shared" si="55"/>
        <v>0</v>
      </c>
    </row>
    <row r="205" spans="2:24" ht="15" customHeight="1" x14ac:dyDescent="0.35">
      <c r="B205" s="58" t="str">
        <f t="shared" si="49"/>
        <v>!!!</v>
      </c>
      <c r="C205" s="225"/>
      <c r="D205" s="243"/>
      <c r="E205" s="238"/>
      <c r="F205" s="172"/>
      <c r="G205" s="191"/>
      <c r="H205" s="28"/>
      <c r="I205" s="213"/>
      <c r="J205" s="213"/>
      <c r="K205" s="213"/>
      <c r="L205" s="213"/>
      <c r="M205" s="213"/>
      <c r="N205" s="321"/>
      <c r="P205" s="253" t="str">
        <f t="shared" si="56"/>
        <v>Leer</v>
      </c>
      <c r="Q205" s="253" t="str">
        <f t="shared" si="57"/>
        <v>Leer</v>
      </c>
      <c r="R205" s="253" t="str">
        <f>VLOOKUP($C205,{"29 -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5" s="253">
        <f t="shared" si="50"/>
        <v>0</v>
      </c>
      <c r="T205" s="253">
        <f t="shared" si="51"/>
        <v>0</v>
      </c>
      <c r="U205" s="253">
        <f t="shared" si="52"/>
        <v>0</v>
      </c>
      <c r="V205" s="253">
        <f t="shared" si="53"/>
        <v>0</v>
      </c>
      <c r="W205" s="253">
        <f t="shared" si="54"/>
        <v>0</v>
      </c>
      <c r="X205" s="253">
        <f t="shared" si="55"/>
        <v>0</v>
      </c>
    </row>
    <row r="206" spans="2:24" ht="15" customHeight="1" x14ac:dyDescent="0.35">
      <c r="B206" s="58" t="str">
        <f t="shared" si="49"/>
        <v>!!!</v>
      </c>
      <c r="C206" s="225"/>
      <c r="D206" s="243"/>
      <c r="E206" s="238"/>
      <c r="F206" s="172"/>
      <c r="G206" s="191"/>
      <c r="H206" s="28"/>
      <c r="I206" s="213"/>
      <c r="J206" s="213"/>
      <c r="K206" s="213"/>
      <c r="L206" s="213"/>
      <c r="M206" s="213"/>
      <c r="N206" s="321"/>
      <c r="P206" s="253" t="str">
        <f t="shared" si="56"/>
        <v>Leer</v>
      </c>
      <c r="Q206" s="253" t="str">
        <f t="shared" si="57"/>
        <v>Leer</v>
      </c>
      <c r="R206" s="253" t="str">
        <f>VLOOKUP($C206,{"29 -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6" s="253">
        <f t="shared" si="50"/>
        <v>0</v>
      </c>
      <c r="T206" s="253">
        <f t="shared" si="51"/>
        <v>0</v>
      </c>
      <c r="U206" s="253">
        <f t="shared" si="52"/>
        <v>0</v>
      </c>
      <c r="V206" s="253">
        <f t="shared" si="53"/>
        <v>0</v>
      </c>
      <c r="W206" s="253">
        <f t="shared" si="54"/>
        <v>0</v>
      </c>
      <c r="X206" s="253">
        <f t="shared" si="55"/>
        <v>0</v>
      </c>
    </row>
    <row r="207" spans="2:24" ht="15" customHeight="1" x14ac:dyDescent="0.35">
      <c r="B207" s="58" t="str">
        <f t="shared" si="49"/>
        <v>!!!</v>
      </c>
      <c r="C207" s="225"/>
      <c r="D207" s="243"/>
      <c r="E207" s="238"/>
      <c r="F207" s="172"/>
      <c r="G207" s="191"/>
      <c r="H207" s="28"/>
      <c r="I207" s="213"/>
      <c r="J207" s="213"/>
      <c r="K207" s="213"/>
      <c r="L207" s="213"/>
      <c r="M207" s="213"/>
      <c r="N207" s="321"/>
      <c r="P207" s="253" t="str">
        <f t="shared" si="56"/>
        <v>Leer</v>
      </c>
      <c r="Q207" s="253" t="str">
        <f t="shared" si="57"/>
        <v>Leer</v>
      </c>
      <c r="R207" s="253" t="str">
        <f>VLOOKUP($C207,{"29 -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7" s="253">
        <f t="shared" si="50"/>
        <v>0</v>
      </c>
      <c r="T207" s="253">
        <f t="shared" si="51"/>
        <v>0</v>
      </c>
      <c r="U207" s="253">
        <f t="shared" si="52"/>
        <v>0</v>
      </c>
      <c r="V207" s="253">
        <f t="shared" si="53"/>
        <v>0</v>
      </c>
      <c r="W207" s="253">
        <f t="shared" si="54"/>
        <v>0</v>
      </c>
      <c r="X207" s="253">
        <f t="shared" si="55"/>
        <v>0</v>
      </c>
    </row>
    <row r="208" spans="2:24" ht="15" customHeight="1" x14ac:dyDescent="0.35">
      <c r="B208" s="58" t="str">
        <f t="shared" si="49"/>
        <v>!!!</v>
      </c>
      <c r="C208" s="225"/>
      <c r="D208" s="243"/>
      <c r="E208" s="238"/>
      <c r="F208" s="172"/>
      <c r="G208" s="191"/>
      <c r="H208" s="28"/>
      <c r="I208" s="213"/>
      <c r="J208" s="213"/>
      <c r="K208" s="213"/>
      <c r="L208" s="213"/>
      <c r="M208" s="213"/>
      <c r="N208" s="321"/>
      <c r="P208" s="253" t="str">
        <f t="shared" si="56"/>
        <v>Leer</v>
      </c>
      <c r="Q208" s="253" t="str">
        <f t="shared" si="57"/>
        <v>Leer</v>
      </c>
      <c r="R208" s="253" t="str">
        <f>VLOOKUP($C208,{"29 -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8" s="253">
        <f t="shared" si="50"/>
        <v>0</v>
      </c>
      <c r="T208" s="253">
        <f t="shared" si="51"/>
        <v>0</v>
      </c>
      <c r="U208" s="253">
        <f t="shared" si="52"/>
        <v>0</v>
      </c>
      <c r="V208" s="253">
        <f t="shared" si="53"/>
        <v>0</v>
      </c>
      <c r="W208" s="253">
        <f t="shared" si="54"/>
        <v>0</v>
      </c>
      <c r="X208" s="253">
        <f t="shared" si="55"/>
        <v>0</v>
      </c>
    </row>
    <row r="209" spans="2:24" ht="15" customHeight="1" x14ac:dyDescent="0.35">
      <c r="B209" s="58" t="str">
        <f t="shared" si="49"/>
        <v>!!!</v>
      </c>
      <c r="C209" s="225"/>
      <c r="D209" s="243"/>
      <c r="E209" s="238"/>
      <c r="F209" s="172"/>
      <c r="G209" s="191"/>
      <c r="H209" s="28"/>
      <c r="I209" s="213"/>
      <c r="J209" s="213"/>
      <c r="K209" s="213"/>
      <c r="L209" s="213"/>
      <c r="M209" s="213"/>
      <c r="N209" s="321"/>
      <c r="P209" s="253" t="str">
        <f t="shared" si="56"/>
        <v>Leer</v>
      </c>
      <c r="Q209" s="253" t="str">
        <f t="shared" si="57"/>
        <v>Leer</v>
      </c>
      <c r="R209" s="253" t="str">
        <f>VLOOKUP($C209,{"29 -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9" s="253">
        <f t="shared" si="50"/>
        <v>0</v>
      </c>
      <c r="T209" s="253">
        <f t="shared" si="51"/>
        <v>0</v>
      </c>
      <c r="U209" s="253">
        <f t="shared" si="52"/>
        <v>0</v>
      </c>
      <c r="V209" s="253">
        <f t="shared" si="53"/>
        <v>0</v>
      </c>
      <c r="W209" s="253">
        <f t="shared" si="54"/>
        <v>0</v>
      </c>
      <c r="X209" s="253">
        <f t="shared" si="55"/>
        <v>0</v>
      </c>
    </row>
    <row r="210" spans="2:24" ht="15" customHeight="1" x14ac:dyDescent="0.35">
      <c r="B210" s="58" t="str">
        <f t="shared" si="49"/>
        <v>!!!</v>
      </c>
      <c r="C210" s="225"/>
      <c r="D210" s="243"/>
      <c r="E210" s="238"/>
      <c r="F210" s="172"/>
      <c r="G210" s="191"/>
      <c r="H210" s="28"/>
      <c r="I210" s="213"/>
      <c r="J210" s="213"/>
      <c r="K210" s="213"/>
      <c r="L210" s="213"/>
      <c r="M210" s="213"/>
      <c r="N210" s="321"/>
      <c r="P210" s="253" t="str">
        <f t="shared" si="56"/>
        <v>Leer</v>
      </c>
      <c r="Q210" s="253" t="str">
        <f t="shared" si="57"/>
        <v>Leer</v>
      </c>
      <c r="R210" s="253" t="str">
        <f>VLOOKUP($C210,{"29 -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0" s="253">
        <f t="shared" si="50"/>
        <v>0</v>
      </c>
      <c r="T210" s="253">
        <f t="shared" si="51"/>
        <v>0</v>
      </c>
      <c r="U210" s="253">
        <f t="shared" si="52"/>
        <v>0</v>
      </c>
      <c r="V210" s="253">
        <f t="shared" si="53"/>
        <v>0</v>
      </c>
      <c r="W210" s="253">
        <f t="shared" si="54"/>
        <v>0</v>
      </c>
      <c r="X210" s="253">
        <f t="shared" si="55"/>
        <v>0</v>
      </c>
    </row>
    <row r="211" spans="2:24" ht="15" customHeight="1" x14ac:dyDescent="0.35">
      <c r="B211" s="58" t="str">
        <f t="shared" si="49"/>
        <v>!!!</v>
      </c>
      <c r="C211" s="225"/>
      <c r="D211" s="243"/>
      <c r="E211" s="238"/>
      <c r="F211" s="172"/>
      <c r="G211" s="191"/>
      <c r="H211" s="28"/>
      <c r="I211" s="213"/>
      <c r="J211" s="213"/>
      <c r="K211" s="213"/>
      <c r="L211" s="213"/>
      <c r="M211" s="213"/>
      <c r="N211" s="321"/>
      <c r="P211" s="253" t="str">
        <f t="shared" si="56"/>
        <v>Leer</v>
      </c>
      <c r="Q211" s="253" t="str">
        <f t="shared" si="57"/>
        <v>Leer</v>
      </c>
      <c r="R211" s="253" t="str">
        <f>VLOOKUP($C211,{"29 -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1" s="253">
        <f t="shared" si="50"/>
        <v>0</v>
      </c>
      <c r="T211" s="253">
        <f t="shared" si="51"/>
        <v>0</v>
      </c>
      <c r="U211" s="253">
        <f t="shared" si="52"/>
        <v>0</v>
      </c>
      <c r="V211" s="253">
        <f t="shared" si="53"/>
        <v>0</v>
      </c>
      <c r="W211" s="253">
        <f t="shared" si="54"/>
        <v>0</v>
      </c>
      <c r="X211" s="253">
        <f t="shared" si="55"/>
        <v>0</v>
      </c>
    </row>
    <row r="212" spans="2:24" ht="15" customHeight="1" x14ac:dyDescent="0.35">
      <c r="B212" s="58" t="str">
        <f t="shared" si="49"/>
        <v>!!!</v>
      </c>
      <c r="C212" s="225"/>
      <c r="D212" s="243"/>
      <c r="E212" s="238"/>
      <c r="F212" s="172"/>
      <c r="G212" s="191"/>
      <c r="H212" s="28"/>
      <c r="I212" s="213"/>
      <c r="J212" s="213"/>
      <c r="K212" s="213"/>
      <c r="L212" s="213"/>
      <c r="M212" s="213"/>
      <c r="N212" s="321"/>
      <c r="P212" s="253" t="str">
        <f t="shared" si="56"/>
        <v>Leer</v>
      </c>
      <c r="Q212" s="253" t="str">
        <f t="shared" si="57"/>
        <v>Leer</v>
      </c>
      <c r="R212" s="253" t="str">
        <f>VLOOKUP($C212,{"29 -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2" s="253">
        <f t="shared" si="50"/>
        <v>0</v>
      </c>
      <c r="T212" s="253">
        <f t="shared" si="51"/>
        <v>0</v>
      </c>
      <c r="U212" s="253">
        <f t="shared" si="52"/>
        <v>0</v>
      </c>
      <c r="V212" s="253">
        <f t="shared" si="53"/>
        <v>0</v>
      </c>
      <c r="W212" s="253">
        <f t="shared" si="54"/>
        <v>0</v>
      </c>
      <c r="X212" s="253">
        <f t="shared" si="55"/>
        <v>0</v>
      </c>
    </row>
    <row r="213" spans="2:24" ht="15" customHeight="1" x14ac:dyDescent="0.35">
      <c r="B213" s="58" t="str">
        <f t="shared" si="49"/>
        <v>!!!</v>
      </c>
      <c r="C213" s="225"/>
      <c r="D213" s="243"/>
      <c r="E213" s="238"/>
      <c r="F213" s="172"/>
      <c r="G213" s="191"/>
      <c r="H213" s="28"/>
      <c r="I213" s="213"/>
      <c r="J213" s="213"/>
      <c r="K213" s="213"/>
      <c r="L213" s="213"/>
      <c r="M213" s="213"/>
      <c r="N213" s="321"/>
      <c r="P213" s="253" t="str">
        <f t="shared" si="56"/>
        <v>Leer</v>
      </c>
      <c r="Q213" s="253" t="str">
        <f t="shared" si="57"/>
        <v>Leer</v>
      </c>
      <c r="R213" s="253" t="str">
        <f>VLOOKUP($C213,{"29 -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3" s="253">
        <f t="shared" si="50"/>
        <v>0</v>
      </c>
      <c r="T213" s="253">
        <f t="shared" si="51"/>
        <v>0</v>
      </c>
      <c r="U213" s="253">
        <f t="shared" si="52"/>
        <v>0</v>
      </c>
      <c r="V213" s="253">
        <f t="shared" si="53"/>
        <v>0</v>
      </c>
      <c r="W213" s="253">
        <f t="shared" si="54"/>
        <v>0</v>
      </c>
      <c r="X213" s="253">
        <f t="shared" si="55"/>
        <v>0</v>
      </c>
    </row>
    <row r="214" spans="2:24" ht="15" customHeight="1" x14ac:dyDescent="0.35">
      <c r="B214" s="58" t="str">
        <f t="shared" si="49"/>
        <v>!!!</v>
      </c>
      <c r="C214" s="225"/>
      <c r="D214" s="243"/>
      <c r="E214" s="238"/>
      <c r="F214" s="172"/>
      <c r="G214" s="191"/>
      <c r="H214" s="28"/>
      <c r="I214" s="213"/>
      <c r="J214" s="213"/>
      <c r="K214" s="213"/>
      <c r="L214" s="213"/>
      <c r="M214" s="213"/>
      <c r="N214" s="321"/>
      <c r="P214" s="253" t="str">
        <f t="shared" si="56"/>
        <v>Leer</v>
      </c>
      <c r="Q214" s="253" t="str">
        <f t="shared" si="57"/>
        <v>Leer</v>
      </c>
      <c r="R214" s="253" t="str">
        <f>VLOOKUP($C214,{"29 -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4" s="253">
        <f t="shared" si="50"/>
        <v>0</v>
      </c>
      <c r="T214" s="253">
        <f t="shared" si="51"/>
        <v>0</v>
      </c>
      <c r="U214" s="253">
        <f t="shared" si="52"/>
        <v>0</v>
      </c>
      <c r="V214" s="253">
        <f t="shared" si="53"/>
        <v>0</v>
      </c>
      <c r="W214" s="253">
        <f t="shared" si="54"/>
        <v>0</v>
      </c>
      <c r="X214" s="253">
        <f t="shared" si="55"/>
        <v>0</v>
      </c>
    </row>
    <row r="215" spans="2:24" ht="15" customHeight="1" x14ac:dyDescent="0.35">
      <c r="B215" s="58" t="str">
        <f t="shared" si="49"/>
        <v>!!!</v>
      </c>
      <c r="C215" s="225"/>
      <c r="D215" s="243"/>
      <c r="E215" s="238"/>
      <c r="F215" s="172"/>
      <c r="G215" s="191"/>
      <c r="H215" s="28"/>
      <c r="I215" s="213"/>
      <c r="J215" s="213"/>
      <c r="K215" s="213"/>
      <c r="L215" s="213"/>
      <c r="M215" s="213"/>
      <c r="N215" s="321"/>
      <c r="P215" s="253" t="str">
        <f t="shared" si="56"/>
        <v>Leer</v>
      </c>
      <c r="Q215" s="253" t="str">
        <f t="shared" si="57"/>
        <v>Leer</v>
      </c>
      <c r="R215" s="253" t="str">
        <f>VLOOKUP($C215,{"29 -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5" s="253">
        <f t="shared" si="50"/>
        <v>0</v>
      </c>
      <c r="T215" s="253">
        <f t="shared" si="51"/>
        <v>0</v>
      </c>
      <c r="U215" s="253">
        <f t="shared" si="52"/>
        <v>0</v>
      </c>
      <c r="V215" s="253">
        <f t="shared" si="53"/>
        <v>0</v>
      </c>
      <c r="W215" s="253">
        <f t="shared" si="54"/>
        <v>0</v>
      </c>
      <c r="X215" s="253">
        <f t="shared" si="55"/>
        <v>0</v>
      </c>
    </row>
    <row r="216" spans="2:24" ht="15" customHeight="1" x14ac:dyDescent="0.35">
      <c r="B216" s="58" t="str">
        <f t="shared" si="49"/>
        <v>!!!</v>
      </c>
      <c r="C216" s="225"/>
      <c r="D216" s="243"/>
      <c r="E216" s="238"/>
      <c r="F216" s="172"/>
      <c r="G216" s="191"/>
      <c r="H216" s="28"/>
      <c r="I216" s="213"/>
      <c r="J216" s="213"/>
      <c r="K216" s="213"/>
      <c r="L216" s="213"/>
      <c r="M216" s="213"/>
      <c r="N216" s="321"/>
      <c r="P216" s="253" t="str">
        <f t="shared" si="56"/>
        <v>Leer</v>
      </c>
      <c r="Q216" s="253" t="str">
        <f t="shared" si="57"/>
        <v>Leer</v>
      </c>
      <c r="R216" s="253" t="str">
        <f>VLOOKUP($C216,{"29 -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6" s="253">
        <f t="shared" si="50"/>
        <v>0</v>
      </c>
      <c r="T216" s="253">
        <f t="shared" si="51"/>
        <v>0</v>
      </c>
      <c r="U216" s="253">
        <f t="shared" si="52"/>
        <v>0</v>
      </c>
      <c r="V216" s="253">
        <f t="shared" si="53"/>
        <v>0</v>
      </c>
      <c r="W216" s="253">
        <f t="shared" si="54"/>
        <v>0</v>
      </c>
      <c r="X216" s="253">
        <f t="shared" si="55"/>
        <v>0</v>
      </c>
    </row>
    <row r="217" spans="2:24" ht="15" customHeight="1" x14ac:dyDescent="0.35">
      <c r="B217" s="58" t="str">
        <f t="shared" si="49"/>
        <v>!!!</v>
      </c>
      <c r="C217" s="225"/>
      <c r="D217" s="243"/>
      <c r="E217" s="238"/>
      <c r="F217" s="172"/>
      <c r="G217" s="191"/>
      <c r="H217" s="28"/>
      <c r="I217" s="213"/>
      <c r="J217" s="213"/>
      <c r="K217" s="213"/>
      <c r="L217" s="213"/>
      <c r="M217" s="213"/>
      <c r="N217" s="321"/>
      <c r="P217" s="253" t="str">
        <f t="shared" si="56"/>
        <v>Leer</v>
      </c>
      <c r="Q217" s="253" t="str">
        <f t="shared" si="57"/>
        <v>Leer</v>
      </c>
      <c r="R217" s="253" t="str">
        <f>VLOOKUP($C217,{"29 -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7" s="253">
        <f t="shared" si="50"/>
        <v>0</v>
      </c>
      <c r="T217" s="253">
        <f t="shared" si="51"/>
        <v>0</v>
      </c>
      <c r="U217" s="253">
        <f t="shared" si="52"/>
        <v>0</v>
      </c>
      <c r="V217" s="253">
        <f t="shared" si="53"/>
        <v>0</v>
      </c>
      <c r="W217" s="253">
        <f t="shared" si="54"/>
        <v>0</v>
      </c>
      <c r="X217" s="253">
        <f t="shared" si="55"/>
        <v>0</v>
      </c>
    </row>
    <row r="218" spans="2:24" ht="15" customHeight="1" x14ac:dyDescent="0.35">
      <c r="B218" s="58" t="str">
        <f t="shared" si="49"/>
        <v>!!!</v>
      </c>
      <c r="C218" s="225"/>
      <c r="D218" s="243"/>
      <c r="E218" s="238"/>
      <c r="F218" s="172"/>
      <c r="G218" s="191"/>
      <c r="H218" s="28"/>
      <c r="I218" s="213"/>
      <c r="J218" s="213"/>
      <c r="K218" s="213"/>
      <c r="L218" s="213"/>
      <c r="M218" s="213"/>
      <c r="N218" s="321"/>
      <c r="P218" s="253" t="str">
        <f t="shared" si="56"/>
        <v>Leer</v>
      </c>
      <c r="Q218" s="253" t="str">
        <f t="shared" si="57"/>
        <v>Leer</v>
      </c>
      <c r="R218" s="253" t="str">
        <f>VLOOKUP($C218,{"29 -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8" s="253">
        <f t="shared" si="50"/>
        <v>0</v>
      </c>
      <c r="T218" s="253">
        <f t="shared" si="51"/>
        <v>0</v>
      </c>
      <c r="U218" s="253">
        <f t="shared" si="52"/>
        <v>0</v>
      </c>
      <c r="V218" s="253">
        <f t="shared" si="53"/>
        <v>0</v>
      </c>
      <c r="W218" s="253">
        <f t="shared" si="54"/>
        <v>0</v>
      </c>
      <c r="X218" s="253">
        <f t="shared" si="55"/>
        <v>0</v>
      </c>
    </row>
    <row r="219" spans="2:24" ht="15" customHeight="1" x14ac:dyDescent="0.35">
      <c r="B219" s="58" t="str">
        <f t="shared" si="49"/>
        <v>!!!</v>
      </c>
      <c r="C219" s="225"/>
      <c r="D219" s="243"/>
      <c r="E219" s="238"/>
      <c r="F219" s="172"/>
      <c r="G219" s="191"/>
      <c r="H219" s="28"/>
      <c r="I219" s="213"/>
      <c r="J219" s="213"/>
      <c r="K219" s="213"/>
      <c r="L219" s="213"/>
      <c r="M219" s="213"/>
      <c r="N219" s="321"/>
      <c r="P219" s="253" t="str">
        <f t="shared" si="56"/>
        <v>Leer</v>
      </c>
      <c r="Q219" s="253" t="str">
        <f t="shared" si="57"/>
        <v>Leer</v>
      </c>
      <c r="R219" s="253" t="str">
        <f>VLOOKUP($C219,{"29 -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9" s="253">
        <f t="shared" si="50"/>
        <v>0</v>
      </c>
      <c r="T219" s="253">
        <f t="shared" si="51"/>
        <v>0</v>
      </c>
      <c r="U219" s="253">
        <f t="shared" si="52"/>
        <v>0</v>
      </c>
      <c r="V219" s="253">
        <f t="shared" si="53"/>
        <v>0</v>
      </c>
      <c r="W219" s="253">
        <f t="shared" si="54"/>
        <v>0</v>
      </c>
      <c r="X219" s="253">
        <f t="shared" si="55"/>
        <v>0</v>
      </c>
    </row>
    <row r="220" spans="2:24" ht="15" customHeight="1" x14ac:dyDescent="0.35">
      <c r="B220" s="58" t="str">
        <f t="shared" si="49"/>
        <v>!!!</v>
      </c>
      <c r="C220" s="225"/>
      <c r="D220" s="243"/>
      <c r="E220" s="238"/>
      <c r="F220" s="172"/>
      <c r="G220" s="191"/>
      <c r="H220" s="28"/>
      <c r="I220" s="213"/>
      <c r="J220" s="213"/>
      <c r="K220" s="213"/>
      <c r="L220" s="213"/>
      <c r="M220" s="213"/>
      <c r="N220" s="321"/>
      <c r="P220" s="253" t="str">
        <f t="shared" si="56"/>
        <v>Leer</v>
      </c>
      <c r="Q220" s="253" t="str">
        <f t="shared" si="57"/>
        <v>Leer</v>
      </c>
      <c r="R220" s="253" t="str">
        <f>VLOOKUP($C220,{"29 -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0" s="253">
        <f t="shared" si="50"/>
        <v>0</v>
      </c>
      <c r="T220" s="253">
        <f t="shared" si="51"/>
        <v>0</v>
      </c>
      <c r="U220" s="253">
        <f t="shared" si="52"/>
        <v>0</v>
      </c>
      <c r="V220" s="253">
        <f t="shared" si="53"/>
        <v>0</v>
      </c>
      <c r="W220" s="253">
        <f t="shared" si="54"/>
        <v>0</v>
      </c>
      <c r="X220" s="253">
        <f t="shared" si="55"/>
        <v>0</v>
      </c>
    </row>
    <row r="221" spans="2:24" ht="15" customHeight="1" x14ac:dyDescent="0.35">
      <c r="B221" s="58" t="str">
        <f t="shared" si="49"/>
        <v>!!!</v>
      </c>
      <c r="C221" s="225"/>
      <c r="D221" s="243"/>
      <c r="E221" s="238"/>
      <c r="F221" s="172"/>
      <c r="G221" s="191"/>
      <c r="H221" s="28"/>
      <c r="I221" s="213"/>
      <c r="J221" s="213"/>
      <c r="K221" s="213"/>
      <c r="L221" s="213"/>
      <c r="M221" s="213"/>
      <c r="N221" s="321"/>
      <c r="P221" s="253" t="str">
        <f t="shared" si="56"/>
        <v>Leer</v>
      </c>
      <c r="Q221" s="253" t="str">
        <f t="shared" si="57"/>
        <v>Leer</v>
      </c>
      <c r="R221" s="253" t="str">
        <f>VLOOKUP($C221,{"29 -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1" s="253">
        <f t="shared" si="50"/>
        <v>0</v>
      </c>
      <c r="T221" s="253">
        <f t="shared" si="51"/>
        <v>0</v>
      </c>
      <c r="U221" s="253">
        <f t="shared" si="52"/>
        <v>0</v>
      </c>
      <c r="V221" s="253">
        <f t="shared" si="53"/>
        <v>0</v>
      </c>
      <c r="W221" s="253">
        <f t="shared" si="54"/>
        <v>0</v>
      </c>
      <c r="X221" s="253">
        <f t="shared" si="55"/>
        <v>0</v>
      </c>
    </row>
    <row r="222" spans="2:24" ht="15" customHeight="1" x14ac:dyDescent="0.35">
      <c r="B222" s="58" t="str">
        <f t="shared" si="49"/>
        <v>!!!</v>
      </c>
      <c r="C222" s="225"/>
      <c r="D222" s="243"/>
      <c r="E222" s="238"/>
      <c r="F222" s="172"/>
      <c r="G222" s="191"/>
      <c r="H222" s="28"/>
      <c r="I222" s="213"/>
      <c r="J222" s="213"/>
      <c r="K222" s="213"/>
      <c r="L222" s="213"/>
      <c r="M222" s="213"/>
      <c r="N222" s="321"/>
      <c r="P222" s="253" t="str">
        <f t="shared" si="56"/>
        <v>Leer</v>
      </c>
      <c r="Q222" s="253" t="str">
        <f t="shared" si="57"/>
        <v>Leer</v>
      </c>
      <c r="R222" s="253" t="str">
        <f>VLOOKUP($C222,{"29 -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2" s="253">
        <f t="shared" si="50"/>
        <v>0</v>
      </c>
      <c r="T222" s="253">
        <f t="shared" si="51"/>
        <v>0</v>
      </c>
      <c r="U222" s="253">
        <f t="shared" si="52"/>
        <v>0</v>
      </c>
      <c r="V222" s="253">
        <f t="shared" si="53"/>
        <v>0</v>
      </c>
      <c r="W222" s="253">
        <f t="shared" si="54"/>
        <v>0</v>
      </c>
      <c r="X222" s="253">
        <f t="shared" si="55"/>
        <v>0</v>
      </c>
    </row>
    <row r="223" spans="2:24" ht="15" customHeight="1" x14ac:dyDescent="0.35">
      <c r="B223" s="58" t="str">
        <f t="shared" si="49"/>
        <v>!!!</v>
      </c>
      <c r="C223" s="225"/>
      <c r="D223" s="243"/>
      <c r="E223" s="238"/>
      <c r="F223" s="172"/>
      <c r="G223" s="191"/>
      <c r="H223" s="28"/>
      <c r="I223" s="213"/>
      <c r="J223" s="213"/>
      <c r="K223" s="213"/>
      <c r="L223" s="213"/>
      <c r="M223" s="213"/>
      <c r="N223" s="321"/>
      <c r="P223" s="253" t="str">
        <f t="shared" si="56"/>
        <v>Leer</v>
      </c>
      <c r="Q223" s="253" t="str">
        <f t="shared" si="57"/>
        <v>Leer</v>
      </c>
      <c r="R223" s="253" t="str">
        <f>VLOOKUP($C223,{"29 -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3" s="253">
        <f t="shared" si="50"/>
        <v>0</v>
      </c>
      <c r="T223" s="253">
        <f t="shared" si="51"/>
        <v>0</v>
      </c>
      <c r="U223" s="253">
        <f t="shared" si="52"/>
        <v>0</v>
      </c>
      <c r="V223" s="253">
        <f t="shared" si="53"/>
        <v>0</v>
      </c>
      <c r="W223" s="253">
        <f t="shared" si="54"/>
        <v>0</v>
      </c>
      <c r="X223" s="253">
        <f t="shared" si="55"/>
        <v>0</v>
      </c>
    </row>
    <row r="224" spans="2:24" ht="15" customHeight="1" x14ac:dyDescent="0.35">
      <c r="B224" s="58" t="str">
        <f t="shared" si="49"/>
        <v>!!!</v>
      </c>
      <c r="C224" s="225"/>
      <c r="D224" s="243"/>
      <c r="E224" s="238"/>
      <c r="F224" s="172"/>
      <c r="G224" s="191"/>
      <c r="H224" s="28"/>
      <c r="I224" s="213"/>
      <c r="J224" s="213"/>
      <c r="K224" s="213"/>
      <c r="L224" s="213"/>
      <c r="M224" s="213"/>
      <c r="N224" s="321"/>
      <c r="P224" s="253" t="str">
        <f t="shared" si="56"/>
        <v>Leer</v>
      </c>
      <c r="Q224" s="253" t="str">
        <f t="shared" si="57"/>
        <v>Leer</v>
      </c>
      <c r="R224" s="253" t="str">
        <f>VLOOKUP($C224,{"29 -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4" s="253">
        <f t="shared" si="50"/>
        <v>0</v>
      </c>
      <c r="T224" s="253">
        <f t="shared" si="51"/>
        <v>0</v>
      </c>
      <c r="U224" s="253">
        <f t="shared" si="52"/>
        <v>0</v>
      </c>
      <c r="V224" s="253">
        <f t="shared" si="53"/>
        <v>0</v>
      </c>
      <c r="W224" s="253">
        <f t="shared" si="54"/>
        <v>0</v>
      </c>
      <c r="X224" s="253">
        <f t="shared" si="55"/>
        <v>0</v>
      </c>
    </row>
    <row r="225" spans="2:24" ht="15" customHeight="1" x14ac:dyDescent="0.35">
      <c r="B225" s="58" t="str">
        <f t="shared" si="49"/>
        <v>!!!</v>
      </c>
      <c r="C225" s="225"/>
      <c r="D225" s="243"/>
      <c r="E225" s="238"/>
      <c r="F225" s="172"/>
      <c r="G225" s="191"/>
      <c r="H225" s="28"/>
      <c r="I225" s="213"/>
      <c r="J225" s="213"/>
      <c r="K225" s="213"/>
      <c r="L225" s="213"/>
      <c r="M225" s="213"/>
      <c r="N225" s="321"/>
      <c r="P225" s="253" t="str">
        <f t="shared" si="56"/>
        <v>Leer</v>
      </c>
      <c r="Q225" s="253" t="str">
        <f t="shared" si="57"/>
        <v>Leer</v>
      </c>
      <c r="R225" s="253" t="str">
        <f>VLOOKUP($C225,{"29 -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5" s="253">
        <f t="shared" si="50"/>
        <v>0</v>
      </c>
      <c r="T225" s="253">
        <f t="shared" si="51"/>
        <v>0</v>
      </c>
      <c r="U225" s="253">
        <f t="shared" si="52"/>
        <v>0</v>
      </c>
      <c r="V225" s="253">
        <f t="shared" si="53"/>
        <v>0</v>
      </c>
      <c r="W225" s="253">
        <f t="shared" si="54"/>
        <v>0</v>
      </c>
      <c r="X225" s="253">
        <f t="shared" si="55"/>
        <v>0</v>
      </c>
    </row>
    <row r="226" spans="2:24" ht="15" customHeight="1" x14ac:dyDescent="0.35">
      <c r="B226" s="58" t="str">
        <f t="shared" si="49"/>
        <v>!!!</v>
      </c>
      <c r="C226" s="225"/>
      <c r="D226" s="243"/>
      <c r="E226" s="238"/>
      <c r="F226" s="172"/>
      <c r="G226" s="191"/>
      <c r="H226" s="28"/>
      <c r="I226" s="213"/>
      <c r="J226" s="213"/>
      <c r="K226" s="213"/>
      <c r="L226" s="213"/>
      <c r="M226" s="213"/>
      <c r="N226" s="321"/>
      <c r="P226" s="253" t="str">
        <f t="shared" si="56"/>
        <v>Leer</v>
      </c>
      <c r="Q226" s="253" t="str">
        <f t="shared" si="57"/>
        <v>Leer</v>
      </c>
      <c r="R226" s="253" t="str">
        <f>VLOOKUP($C226,{"29 -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6" s="253">
        <f t="shared" si="50"/>
        <v>0</v>
      </c>
      <c r="T226" s="253">
        <f t="shared" si="51"/>
        <v>0</v>
      </c>
      <c r="U226" s="253">
        <f t="shared" si="52"/>
        <v>0</v>
      </c>
      <c r="V226" s="253">
        <f t="shared" si="53"/>
        <v>0</v>
      </c>
      <c r="W226" s="253">
        <f t="shared" si="54"/>
        <v>0</v>
      </c>
      <c r="X226" s="253">
        <f t="shared" si="55"/>
        <v>0</v>
      </c>
    </row>
    <row r="227" spans="2:24" ht="15" customHeight="1" x14ac:dyDescent="0.35">
      <c r="B227" s="58" t="str">
        <f t="shared" si="49"/>
        <v>!!!</v>
      </c>
      <c r="C227" s="225"/>
      <c r="D227" s="243"/>
      <c r="E227" s="238"/>
      <c r="F227" s="172"/>
      <c r="G227" s="191"/>
      <c r="H227" s="28"/>
      <c r="I227" s="213"/>
      <c r="J227" s="213"/>
      <c r="K227" s="213"/>
      <c r="L227" s="213"/>
      <c r="M227" s="213"/>
      <c r="N227" s="321"/>
      <c r="P227" s="253" t="str">
        <f t="shared" si="56"/>
        <v>Leer</v>
      </c>
      <c r="Q227" s="253" t="str">
        <f t="shared" si="57"/>
        <v>Leer</v>
      </c>
      <c r="R227" s="253" t="str">
        <f>VLOOKUP($C227,{"29 -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7" s="253">
        <f t="shared" si="50"/>
        <v>0</v>
      </c>
      <c r="T227" s="253">
        <f t="shared" si="51"/>
        <v>0</v>
      </c>
      <c r="U227" s="253">
        <f t="shared" si="52"/>
        <v>0</v>
      </c>
      <c r="V227" s="253">
        <f t="shared" si="53"/>
        <v>0</v>
      </c>
      <c r="W227" s="253">
        <f t="shared" si="54"/>
        <v>0</v>
      </c>
      <c r="X227" s="253">
        <f t="shared" si="55"/>
        <v>0</v>
      </c>
    </row>
    <row r="228" spans="2:24" ht="15" customHeight="1" x14ac:dyDescent="0.35">
      <c r="B228" s="58" t="str">
        <f t="shared" si="49"/>
        <v>!!!</v>
      </c>
      <c r="C228" s="225"/>
      <c r="D228" s="243"/>
      <c r="E228" s="238"/>
      <c r="F228" s="172"/>
      <c r="G228" s="191"/>
      <c r="H228" s="28"/>
      <c r="I228" s="213"/>
      <c r="J228" s="213"/>
      <c r="K228" s="213"/>
      <c r="L228" s="213"/>
      <c r="M228" s="213"/>
      <c r="N228" s="321"/>
      <c r="P228" s="253" t="str">
        <f t="shared" si="56"/>
        <v>Leer</v>
      </c>
      <c r="Q228" s="253" t="str">
        <f t="shared" si="57"/>
        <v>Leer</v>
      </c>
      <c r="R228" s="253" t="str">
        <f>VLOOKUP($C228,{"29 -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8" s="253">
        <f t="shared" si="50"/>
        <v>0</v>
      </c>
      <c r="T228" s="253">
        <f t="shared" si="51"/>
        <v>0</v>
      </c>
      <c r="U228" s="253">
        <f t="shared" si="52"/>
        <v>0</v>
      </c>
      <c r="V228" s="253">
        <f t="shared" si="53"/>
        <v>0</v>
      </c>
      <c r="W228" s="253">
        <f t="shared" si="54"/>
        <v>0</v>
      </c>
      <c r="X228" s="253">
        <f t="shared" si="55"/>
        <v>0</v>
      </c>
    </row>
    <row r="229" spans="2:24" ht="15" customHeight="1" x14ac:dyDescent="0.35">
      <c r="B229" s="58" t="str">
        <f t="shared" si="49"/>
        <v>!!!</v>
      </c>
      <c r="C229" s="225"/>
      <c r="D229" s="243"/>
      <c r="E229" s="238"/>
      <c r="F229" s="172"/>
      <c r="G229" s="191"/>
      <c r="H229" s="28"/>
      <c r="I229" s="213"/>
      <c r="J229" s="213"/>
      <c r="K229" s="213"/>
      <c r="L229" s="213"/>
      <c r="M229" s="213"/>
      <c r="N229" s="321"/>
      <c r="P229" s="253" t="str">
        <f t="shared" si="56"/>
        <v>Leer</v>
      </c>
      <c r="Q229" s="253" t="str">
        <f t="shared" si="57"/>
        <v>Leer</v>
      </c>
      <c r="R229" s="253" t="str">
        <f>VLOOKUP($C229,{"29 -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9" s="253">
        <f t="shared" si="50"/>
        <v>0</v>
      </c>
      <c r="T229" s="253">
        <f t="shared" si="51"/>
        <v>0</v>
      </c>
      <c r="U229" s="253">
        <f t="shared" si="52"/>
        <v>0</v>
      </c>
      <c r="V229" s="253">
        <f t="shared" si="53"/>
        <v>0</v>
      </c>
      <c r="W229" s="253">
        <f t="shared" si="54"/>
        <v>0</v>
      </c>
      <c r="X229" s="253">
        <f t="shared" si="55"/>
        <v>0</v>
      </c>
    </row>
    <row r="230" spans="2:24" ht="15" customHeight="1" x14ac:dyDescent="0.35">
      <c r="B230" s="58" t="str">
        <f t="shared" si="49"/>
        <v>!!!</v>
      </c>
      <c r="C230" s="225"/>
      <c r="D230" s="243"/>
      <c r="E230" s="238"/>
      <c r="F230" s="172"/>
      <c r="G230" s="191"/>
      <c r="H230" s="28"/>
      <c r="I230" s="213"/>
      <c r="J230" s="213"/>
      <c r="K230" s="213"/>
      <c r="L230" s="213"/>
      <c r="M230" s="213"/>
      <c r="N230" s="321"/>
      <c r="P230" s="253" t="str">
        <f t="shared" si="56"/>
        <v>Leer</v>
      </c>
      <c r="Q230" s="253" t="str">
        <f t="shared" si="57"/>
        <v>Leer</v>
      </c>
      <c r="R230" s="253" t="str">
        <f>VLOOKUP($C230,{"29 -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0" s="253">
        <f t="shared" si="50"/>
        <v>0</v>
      </c>
      <c r="T230" s="253">
        <f t="shared" si="51"/>
        <v>0</v>
      </c>
      <c r="U230" s="253">
        <f t="shared" si="52"/>
        <v>0</v>
      </c>
      <c r="V230" s="253">
        <f t="shared" si="53"/>
        <v>0</v>
      </c>
      <c r="W230" s="253">
        <f t="shared" si="54"/>
        <v>0</v>
      </c>
      <c r="X230" s="253">
        <f t="shared" si="55"/>
        <v>0</v>
      </c>
    </row>
    <row r="231" spans="2:24" ht="15" customHeight="1" x14ac:dyDescent="0.35">
      <c r="B231" s="58" t="str">
        <f t="shared" si="49"/>
        <v>!!!</v>
      </c>
      <c r="C231" s="225"/>
      <c r="D231" s="243"/>
      <c r="E231" s="238"/>
      <c r="F231" s="172"/>
      <c r="G231" s="191"/>
      <c r="H231" s="28"/>
      <c r="I231" s="213"/>
      <c r="J231" s="213"/>
      <c r="K231" s="213"/>
      <c r="L231" s="213"/>
      <c r="M231" s="213"/>
      <c r="N231" s="321"/>
      <c r="P231" s="253" t="str">
        <f t="shared" si="56"/>
        <v>Leer</v>
      </c>
      <c r="Q231" s="253" t="str">
        <f t="shared" si="57"/>
        <v>Leer</v>
      </c>
      <c r="R231" s="253" t="str">
        <f>VLOOKUP($C231,{"29 -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1" s="253">
        <f t="shared" si="50"/>
        <v>0</v>
      </c>
      <c r="T231" s="253">
        <f t="shared" si="51"/>
        <v>0</v>
      </c>
      <c r="U231" s="253">
        <f t="shared" si="52"/>
        <v>0</v>
      </c>
      <c r="V231" s="253">
        <f t="shared" si="53"/>
        <v>0</v>
      </c>
      <c r="W231" s="253">
        <f t="shared" si="54"/>
        <v>0</v>
      </c>
      <c r="X231" s="253">
        <f t="shared" si="55"/>
        <v>0</v>
      </c>
    </row>
    <row r="232" spans="2:24" ht="15" customHeight="1" x14ac:dyDescent="0.35">
      <c r="B232" s="58" t="str">
        <f t="shared" si="49"/>
        <v>!!!</v>
      </c>
      <c r="C232" s="225"/>
      <c r="D232" s="243"/>
      <c r="E232" s="238"/>
      <c r="F232" s="172"/>
      <c r="G232" s="191"/>
      <c r="H232" s="28"/>
      <c r="I232" s="213"/>
      <c r="J232" s="213"/>
      <c r="K232" s="213"/>
      <c r="L232" s="213"/>
      <c r="M232" s="213"/>
      <c r="N232" s="321"/>
      <c r="P232" s="253" t="str">
        <f t="shared" si="56"/>
        <v>Leer</v>
      </c>
      <c r="Q232" s="253" t="str">
        <f t="shared" si="57"/>
        <v>Leer</v>
      </c>
      <c r="R232" s="253" t="str">
        <f>VLOOKUP($C232,{"29 -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2" s="253">
        <f t="shared" si="50"/>
        <v>0</v>
      </c>
      <c r="T232" s="253">
        <f t="shared" si="51"/>
        <v>0</v>
      </c>
      <c r="U232" s="253">
        <f t="shared" si="52"/>
        <v>0</v>
      </c>
      <c r="V232" s="253">
        <f t="shared" si="53"/>
        <v>0</v>
      </c>
      <c r="W232" s="253">
        <f t="shared" si="54"/>
        <v>0</v>
      </c>
      <c r="X232" s="253">
        <f t="shared" si="55"/>
        <v>0</v>
      </c>
    </row>
    <row r="233" spans="2:24" ht="15" customHeight="1" x14ac:dyDescent="0.35">
      <c r="B233" s="58" t="str">
        <f t="shared" si="49"/>
        <v>!!!</v>
      </c>
      <c r="C233" s="225"/>
      <c r="D233" s="243"/>
      <c r="E233" s="238"/>
      <c r="F233" s="172"/>
      <c r="G233" s="191"/>
      <c r="H233" s="28"/>
      <c r="I233" s="213"/>
      <c r="J233" s="213"/>
      <c r="K233" s="213"/>
      <c r="L233" s="213"/>
      <c r="M233" s="213"/>
      <c r="N233" s="321"/>
      <c r="P233" s="253" t="str">
        <f t="shared" si="56"/>
        <v>Leer</v>
      </c>
      <c r="Q233" s="253" t="str">
        <f t="shared" si="57"/>
        <v>Leer</v>
      </c>
      <c r="R233" s="253" t="str">
        <f>VLOOKUP($C233,{"29 -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3" s="253">
        <f t="shared" si="50"/>
        <v>0</v>
      </c>
      <c r="T233" s="253">
        <f t="shared" si="51"/>
        <v>0</v>
      </c>
      <c r="U233" s="253">
        <f t="shared" si="52"/>
        <v>0</v>
      </c>
      <c r="V233" s="253">
        <f t="shared" si="53"/>
        <v>0</v>
      </c>
      <c r="W233" s="253">
        <f t="shared" si="54"/>
        <v>0</v>
      </c>
      <c r="X233" s="253">
        <f t="shared" si="55"/>
        <v>0</v>
      </c>
    </row>
    <row r="234" spans="2:24" ht="15" customHeight="1" x14ac:dyDescent="0.35">
      <c r="B234" s="58" t="str">
        <f t="shared" si="49"/>
        <v>!!!</v>
      </c>
      <c r="C234" s="225"/>
      <c r="D234" s="243"/>
      <c r="E234" s="238"/>
      <c r="F234" s="172"/>
      <c r="G234" s="191"/>
      <c r="H234" s="28"/>
      <c r="I234" s="213"/>
      <c r="J234" s="213"/>
      <c r="K234" s="213"/>
      <c r="L234" s="213"/>
      <c r="M234" s="213"/>
      <c r="N234" s="321"/>
      <c r="P234" s="253" t="str">
        <f t="shared" si="56"/>
        <v>Leer</v>
      </c>
      <c r="Q234" s="253" t="str">
        <f t="shared" si="57"/>
        <v>Leer</v>
      </c>
      <c r="R234" s="253" t="str">
        <f>VLOOKUP($C234,{"29 -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4" s="253">
        <f t="shared" si="50"/>
        <v>0</v>
      </c>
      <c r="T234" s="253">
        <f t="shared" si="51"/>
        <v>0</v>
      </c>
      <c r="U234" s="253">
        <f t="shared" si="52"/>
        <v>0</v>
      </c>
      <c r="V234" s="253">
        <f t="shared" si="53"/>
        <v>0</v>
      </c>
      <c r="W234" s="253">
        <f t="shared" si="54"/>
        <v>0</v>
      </c>
      <c r="X234" s="253">
        <f t="shared" si="55"/>
        <v>0</v>
      </c>
    </row>
    <row r="235" spans="2:24" ht="15" customHeight="1" x14ac:dyDescent="0.35">
      <c r="B235" s="58" t="str">
        <f t="shared" si="49"/>
        <v>!!!</v>
      </c>
      <c r="C235" s="225"/>
      <c r="D235" s="243"/>
      <c r="E235" s="238"/>
      <c r="F235" s="172"/>
      <c r="G235" s="191"/>
      <c r="H235" s="28"/>
      <c r="I235" s="213"/>
      <c r="J235" s="213"/>
      <c r="K235" s="213"/>
      <c r="L235" s="213"/>
      <c r="M235" s="213"/>
      <c r="N235" s="321"/>
      <c r="P235" s="253" t="str">
        <f t="shared" si="56"/>
        <v>Leer</v>
      </c>
      <c r="Q235" s="253" t="str">
        <f t="shared" si="57"/>
        <v>Leer</v>
      </c>
      <c r="R235" s="253" t="str">
        <f>VLOOKUP($C235,{"29 -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5" s="253">
        <f t="shared" si="50"/>
        <v>0</v>
      </c>
      <c r="T235" s="253">
        <f t="shared" si="51"/>
        <v>0</v>
      </c>
      <c r="U235" s="253">
        <f t="shared" si="52"/>
        <v>0</v>
      </c>
      <c r="V235" s="253">
        <f t="shared" si="53"/>
        <v>0</v>
      </c>
      <c r="W235" s="253">
        <f t="shared" si="54"/>
        <v>0</v>
      </c>
      <c r="X235" s="253">
        <f t="shared" si="55"/>
        <v>0</v>
      </c>
    </row>
    <row r="236" spans="2:24" ht="15" customHeight="1" x14ac:dyDescent="0.35">
      <c r="B236" s="58" t="str">
        <f t="shared" si="49"/>
        <v>!!!</v>
      </c>
      <c r="C236" s="225"/>
      <c r="D236" s="243"/>
      <c r="E236" s="238"/>
      <c r="F236" s="172"/>
      <c r="G236" s="191"/>
      <c r="H236" s="28"/>
      <c r="I236" s="213"/>
      <c r="J236" s="213"/>
      <c r="K236" s="213"/>
      <c r="L236" s="213"/>
      <c r="M236" s="213"/>
      <c r="N236" s="321"/>
      <c r="P236" s="253" t="str">
        <f t="shared" si="56"/>
        <v>Leer</v>
      </c>
      <c r="Q236" s="253" t="str">
        <f t="shared" si="57"/>
        <v>Leer</v>
      </c>
      <c r="R236" s="253" t="str">
        <f>VLOOKUP($C236,{"29 -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6" s="253">
        <f t="shared" si="50"/>
        <v>0</v>
      </c>
      <c r="T236" s="253">
        <f t="shared" si="51"/>
        <v>0</v>
      </c>
      <c r="U236" s="253">
        <f t="shared" si="52"/>
        <v>0</v>
      </c>
      <c r="V236" s="253">
        <f t="shared" si="53"/>
        <v>0</v>
      </c>
      <c r="W236" s="253">
        <f t="shared" si="54"/>
        <v>0</v>
      </c>
      <c r="X236" s="253">
        <f t="shared" si="55"/>
        <v>0</v>
      </c>
    </row>
    <row r="237" spans="2:24" ht="15" customHeight="1" x14ac:dyDescent="0.35">
      <c r="B237" s="58" t="str">
        <f t="shared" si="49"/>
        <v>!!!</v>
      </c>
      <c r="C237" s="225"/>
      <c r="D237" s="243"/>
      <c r="E237" s="238"/>
      <c r="F237" s="172"/>
      <c r="G237" s="191"/>
      <c r="H237" s="28"/>
      <c r="I237" s="213"/>
      <c r="J237" s="213"/>
      <c r="K237" s="213"/>
      <c r="L237" s="213"/>
      <c r="M237" s="213"/>
      <c r="N237" s="321"/>
      <c r="P237" s="253" t="str">
        <f t="shared" si="56"/>
        <v>Leer</v>
      </c>
      <c r="Q237" s="253" t="str">
        <f t="shared" si="57"/>
        <v>Leer</v>
      </c>
      <c r="R237" s="253" t="str">
        <f>VLOOKUP($C237,{"29 -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7" s="253">
        <f t="shared" si="50"/>
        <v>0</v>
      </c>
      <c r="T237" s="253">
        <f t="shared" si="51"/>
        <v>0</v>
      </c>
      <c r="U237" s="253">
        <f t="shared" si="52"/>
        <v>0</v>
      </c>
      <c r="V237" s="253">
        <f t="shared" si="53"/>
        <v>0</v>
      </c>
      <c r="W237" s="253">
        <f t="shared" si="54"/>
        <v>0</v>
      </c>
      <c r="X237" s="253">
        <f t="shared" si="55"/>
        <v>0</v>
      </c>
    </row>
    <row r="238" spans="2:24" ht="15" customHeight="1" x14ac:dyDescent="0.35">
      <c r="B238" s="58" t="str">
        <f t="shared" si="49"/>
        <v>!!!</v>
      </c>
      <c r="C238" s="225"/>
      <c r="D238" s="243"/>
      <c r="E238" s="238"/>
      <c r="F238" s="172"/>
      <c r="G238" s="191"/>
      <c r="H238" s="28"/>
      <c r="I238" s="213"/>
      <c r="J238" s="213"/>
      <c r="K238" s="213"/>
      <c r="L238" s="213"/>
      <c r="M238" s="213"/>
      <c r="N238" s="321"/>
      <c r="P238" s="253" t="str">
        <f t="shared" si="56"/>
        <v>Leer</v>
      </c>
      <c r="Q238" s="253" t="str">
        <f t="shared" si="57"/>
        <v>Leer</v>
      </c>
      <c r="R238" s="253" t="str">
        <f>VLOOKUP($C238,{"29 -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8" s="253">
        <f t="shared" si="50"/>
        <v>0</v>
      </c>
      <c r="T238" s="253">
        <f t="shared" si="51"/>
        <v>0</v>
      </c>
      <c r="U238" s="253">
        <f t="shared" si="52"/>
        <v>0</v>
      </c>
      <c r="V238" s="253">
        <f t="shared" si="53"/>
        <v>0</v>
      </c>
      <c r="W238" s="253">
        <f t="shared" si="54"/>
        <v>0</v>
      </c>
      <c r="X238" s="253">
        <f t="shared" si="55"/>
        <v>0</v>
      </c>
    </row>
    <row r="239" spans="2:24" ht="15" customHeight="1" x14ac:dyDescent="0.35">
      <c r="B239" s="58" t="str">
        <f t="shared" si="49"/>
        <v>!!!</v>
      </c>
      <c r="C239" s="225"/>
      <c r="D239" s="243"/>
      <c r="E239" s="238"/>
      <c r="F239" s="172"/>
      <c r="G239" s="191"/>
      <c r="H239" s="28"/>
      <c r="I239" s="213"/>
      <c r="J239" s="213"/>
      <c r="K239" s="213"/>
      <c r="L239" s="213"/>
      <c r="M239" s="213"/>
      <c r="N239" s="321"/>
      <c r="P239" s="253" t="str">
        <f t="shared" si="56"/>
        <v>Leer</v>
      </c>
      <c r="Q239" s="253" t="str">
        <f t="shared" si="57"/>
        <v>Leer</v>
      </c>
      <c r="R239" s="253" t="str">
        <f>VLOOKUP($C239,{"29 -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9" s="253">
        <f t="shared" si="50"/>
        <v>0</v>
      </c>
      <c r="T239" s="253">
        <f t="shared" si="51"/>
        <v>0</v>
      </c>
      <c r="U239" s="253">
        <f t="shared" si="52"/>
        <v>0</v>
      </c>
      <c r="V239" s="253">
        <f t="shared" si="53"/>
        <v>0</v>
      </c>
      <c r="W239" s="253">
        <f t="shared" si="54"/>
        <v>0</v>
      </c>
      <c r="X239" s="253">
        <f t="shared" si="55"/>
        <v>0</v>
      </c>
    </row>
    <row r="240" spans="2:24" ht="15" customHeight="1" x14ac:dyDescent="0.35">
      <c r="B240" s="58" t="str">
        <f t="shared" si="49"/>
        <v>!!!</v>
      </c>
      <c r="C240" s="225"/>
      <c r="D240" s="243"/>
      <c r="E240" s="238"/>
      <c r="F240" s="172"/>
      <c r="G240" s="191"/>
      <c r="H240" s="28"/>
      <c r="I240" s="213"/>
      <c r="J240" s="213"/>
      <c r="K240" s="213"/>
      <c r="L240" s="213"/>
      <c r="M240" s="213"/>
      <c r="N240" s="321"/>
      <c r="P240" s="253" t="str">
        <f t="shared" si="56"/>
        <v>Leer</v>
      </c>
      <c r="Q240" s="253" t="str">
        <f t="shared" si="57"/>
        <v>Leer</v>
      </c>
      <c r="R240" s="253" t="str">
        <f>VLOOKUP($C240,{"29 -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0" s="253">
        <f t="shared" si="50"/>
        <v>0</v>
      </c>
      <c r="T240" s="253">
        <f t="shared" si="51"/>
        <v>0</v>
      </c>
      <c r="U240" s="253">
        <f t="shared" si="52"/>
        <v>0</v>
      </c>
      <c r="V240" s="253">
        <f t="shared" si="53"/>
        <v>0</v>
      </c>
      <c r="W240" s="253">
        <f t="shared" si="54"/>
        <v>0</v>
      </c>
      <c r="X240" s="253">
        <f t="shared" si="55"/>
        <v>0</v>
      </c>
    </row>
    <row r="241" spans="2:24" ht="15" customHeight="1" x14ac:dyDescent="0.35">
      <c r="B241" s="58" t="str">
        <f t="shared" si="49"/>
        <v>!!!</v>
      </c>
      <c r="C241" s="225"/>
      <c r="D241" s="243"/>
      <c r="E241" s="238"/>
      <c r="F241" s="172"/>
      <c r="G241" s="191"/>
      <c r="H241" s="28"/>
      <c r="I241" s="213"/>
      <c r="J241" s="213"/>
      <c r="K241" s="213"/>
      <c r="L241" s="213"/>
      <c r="M241" s="213"/>
      <c r="N241" s="321"/>
      <c r="P241" s="253" t="str">
        <f t="shared" si="56"/>
        <v>Leer</v>
      </c>
      <c r="Q241" s="253" t="str">
        <f t="shared" si="57"/>
        <v>Leer</v>
      </c>
      <c r="R241" s="253" t="str">
        <f>VLOOKUP($C241,{"29 -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1" s="253">
        <f t="shared" si="50"/>
        <v>0</v>
      </c>
      <c r="T241" s="253">
        <f t="shared" si="51"/>
        <v>0</v>
      </c>
      <c r="U241" s="253">
        <f t="shared" si="52"/>
        <v>0</v>
      </c>
      <c r="V241" s="253">
        <f t="shared" si="53"/>
        <v>0</v>
      </c>
      <c r="W241" s="253">
        <f t="shared" si="54"/>
        <v>0</v>
      </c>
      <c r="X241" s="253">
        <f t="shared" si="55"/>
        <v>0</v>
      </c>
    </row>
    <row r="242" spans="2:24" ht="15" customHeight="1" x14ac:dyDescent="0.35">
      <c r="B242" s="58" t="str">
        <f t="shared" si="49"/>
        <v>!!!</v>
      </c>
      <c r="C242" s="225"/>
      <c r="D242" s="243"/>
      <c r="E242" s="238"/>
      <c r="F242" s="172"/>
      <c r="G242" s="191"/>
      <c r="H242" s="28"/>
      <c r="I242" s="213"/>
      <c r="J242" s="213"/>
      <c r="K242" s="213"/>
      <c r="L242" s="213"/>
      <c r="M242" s="213"/>
      <c r="N242" s="321"/>
      <c r="P242" s="253" t="str">
        <f t="shared" si="56"/>
        <v>Leer</v>
      </c>
      <c r="Q242" s="253" t="str">
        <f t="shared" si="57"/>
        <v>Leer</v>
      </c>
      <c r="R242" s="253" t="str">
        <f>VLOOKUP($C242,{"29 -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2" s="253">
        <f t="shared" si="50"/>
        <v>0</v>
      </c>
      <c r="T242" s="253">
        <f t="shared" si="51"/>
        <v>0</v>
      </c>
      <c r="U242" s="253">
        <f t="shared" si="52"/>
        <v>0</v>
      </c>
      <c r="V242" s="253">
        <f t="shared" si="53"/>
        <v>0</v>
      </c>
      <c r="W242" s="253">
        <f t="shared" si="54"/>
        <v>0</v>
      </c>
      <c r="X242" s="253">
        <f t="shared" si="55"/>
        <v>0</v>
      </c>
    </row>
    <row r="243" spans="2:24" ht="15" customHeight="1" x14ac:dyDescent="0.35">
      <c r="B243" s="58" t="str">
        <f t="shared" si="49"/>
        <v>!!!</v>
      </c>
      <c r="C243" s="225"/>
      <c r="D243" s="243"/>
      <c r="E243" s="238"/>
      <c r="F243" s="172"/>
      <c r="G243" s="191"/>
      <c r="H243" s="28"/>
      <c r="I243" s="213"/>
      <c r="J243" s="213"/>
      <c r="K243" s="213"/>
      <c r="L243" s="213"/>
      <c r="M243" s="213"/>
      <c r="N243" s="321"/>
      <c r="P243" s="253" t="str">
        <f t="shared" si="56"/>
        <v>Leer</v>
      </c>
      <c r="Q243" s="253" t="str">
        <f t="shared" si="57"/>
        <v>Leer</v>
      </c>
      <c r="R243" s="253" t="str">
        <f>VLOOKUP($C243,{"29 -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3" s="253">
        <f t="shared" si="50"/>
        <v>0</v>
      </c>
      <c r="T243" s="253">
        <f t="shared" si="51"/>
        <v>0</v>
      </c>
      <c r="U243" s="253">
        <f t="shared" si="52"/>
        <v>0</v>
      </c>
      <c r="V243" s="253">
        <f t="shared" si="53"/>
        <v>0</v>
      </c>
      <c r="W243" s="253">
        <f t="shared" si="54"/>
        <v>0</v>
      </c>
      <c r="X243" s="253">
        <f t="shared" si="55"/>
        <v>0</v>
      </c>
    </row>
    <row r="244" spans="2:24" ht="15" customHeight="1" x14ac:dyDescent="0.35">
      <c r="B244" s="58" t="str">
        <f t="shared" si="49"/>
        <v>!!!</v>
      </c>
      <c r="C244" s="225"/>
      <c r="D244" s="243"/>
      <c r="E244" s="238"/>
      <c r="F244" s="172"/>
      <c r="G244" s="191"/>
      <c r="H244" s="28"/>
      <c r="I244" s="213"/>
      <c r="J244" s="213"/>
      <c r="K244" s="213"/>
      <c r="L244" s="213"/>
      <c r="M244" s="213"/>
      <c r="N244" s="321"/>
      <c r="P244" s="253" t="str">
        <f t="shared" si="56"/>
        <v>Leer</v>
      </c>
      <c r="Q244" s="253" t="str">
        <f t="shared" si="57"/>
        <v>Leer</v>
      </c>
      <c r="R244" s="253" t="str">
        <f>VLOOKUP($C244,{"29 -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4" s="253">
        <f t="shared" si="50"/>
        <v>0</v>
      </c>
      <c r="T244" s="253">
        <f t="shared" si="51"/>
        <v>0</v>
      </c>
      <c r="U244" s="253">
        <f t="shared" si="52"/>
        <v>0</v>
      </c>
      <c r="V244" s="253">
        <f t="shared" si="53"/>
        <v>0</v>
      </c>
      <c r="W244" s="253">
        <f t="shared" si="54"/>
        <v>0</v>
      </c>
      <c r="X244" s="253">
        <f t="shared" si="55"/>
        <v>0</v>
      </c>
    </row>
    <row r="245" spans="2:24" ht="15" customHeight="1" x14ac:dyDescent="0.35">
      <c r="B245" s="58" t="str">
        <f t="shared" si="49"/>
        <v>!!!</v>
      </c>
      <c r="C245" s="225"/>
      <c r="D245" s="243"/>
      <c r="E245" s="238"/>
      <c r="F245" s="172"/>
      <c r="G245" s="191"/>
      <c r="H245" s="28"/>
      <c r="I245" s="213"/>
      <c r="J245" s="213"/>
      <c r="K245" s="213"/>
      <c r="L245" s="213"/>
      <c r="M245" s="213"/>
      <c r="N245" s="321"/>
      <c r="P245" s="253" t="str">
        <f t="shared" si="56"/>
        <v>Leer</v>
      </c>
      <c r="Q245" s="253" t="str">
        <f t="shared" si="57"/>
        <v>Leer</v>
      </c>
      <c r="R245" s="253" t="str">
        <f>VLOOKUP($C245,{"29 -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5" s="253">
        <f t="shared" si="50"/>
        <v>0</v>
      </c>
      <c r="T245" s="253">
        <f t="shared" si="51"/>
        <v>0</v>
      </c>
      <c r="U245" s="253">
        <f t="shared" si="52"/>
        <v>0</v>
      </c>
      <c r="V245" s="253">
        <f t="shared" si="53"/>
        <v>0</v>
      </c>
      <c r="W245" s="253">
        <f t="shared" si="54"/>
        <v>0</v>
      </c>
      <c r="X245" s="253">
        <f t="shared" si="55"/>
        <v>0</v>
      </c>
    </row>
    <row r="246" spans="2:24" ht="15" customHeight="1" x14ac:dyDescent="0.35">
      <c r="B246" s="58" t="str">
        <f t="shared" si="49"/>
        <v>!!!</v>
      </c>
      <c r="C246" s="225"/>
      <c r="D246" s="243"/>
      <c r="E246" s="238"/>
      <c r="F246" s="172"/>
      <c r="G246" s="191"/>
      <c r="H246" s="28"/>
      <c r="I246" s="213"/>
      <c r="J246" s="213"/>
      <c r="K246" s="213"/>
      <c r="L246" s="213"/>
      <c r="M246" s="213"/>
      <c r="N246" s="321"/>
      <c r="P246" s="253" t="str">
        <f t="shared" si="56"/>
        <v>Leer</v>
      </c>
      <c r="Q246" s="253" t="str">
        <f t="shared" si="57"/>
        <v>Leer</v>
      </c>
      <c r="R246" s="253" t="str">
        <f>VLOOKUP($C246,{"29 -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6" s="253">
        <f t="shared" si="50"/>
        <v>0</v>
      </c>
      <c r="T246" s="253">
        <f t="shared" si="51"/>
        <v>0</v>
      </c>
      <c r="U246" s="253">
        <f t="shared" si="52"/>
        <v>0</v>
      </c>
      <c r="V246" s="253">
        <f t="shared" si="53"/>
        <v>0</v>
      </c>
      <c r="W246" s="253">
        <f t="shared" si="54"/>
        <v>0</v>
      </c>
      <c r="X246" s="253">
        <f t="shared" si="55"/>
        <v>0</v>
      </c>
    </row>
    <row r="247" spans="2:24" ht="15" customHeight="1" x14ac:dyDescent="0.35">
      <c r="B247" s="58" t="str">
        <f t="shared" si="49"/>
        <v>!!!</v>
      </c>
      <c r="C247" s="225"/>
      <c r="D247" s="243"/>
      <c r="E247" s="238"/>
      <c r="F247" s="172"/>
      <c r="G247" s="191"/>
      <c r="H247" s="28"/>
      <c r="I247" s="213"/>
      <c r="J247" s="213"/>
      <c r="K247" s="213"/>
      <c r="L247" s="213"/>
      <c r="M247" s="213"/>
      <c r="N247" s="321"/>
      <c r="P247" s="253" t="str">
        <f t="shared" si="56"/>
        <v>Leer</v>
      </c>
      <c r="Q247" s="253" t="str">
        <f t="shared" si="57"/>
        <v>Leer</v>
      </c>
      <c r="R247" s="253" t="str">
        <f>VLOOKUP($C247,{"29 -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7" s="253">
        <f t="shared" si="50"/>
        <v>0</v>
      </c>
      <c r="T247" s="253">
        <f t="shared" si="51"/>
        <v>0</v>
      </c>
      <c r="U247" s="253">
        <f t="shared" si="52"/>
        <v>0</v>
      </c>
      <c r="V247" s="253">
        <f t="shared" si="53"/>
        <v>0</v>
      </c>
      <c r="W247" s="253">
        <f t="shared" si="54"/>
        <v>0</v>
      </c>
      <c r="X247" s="253">
        <f t="shared" si="55"/>
        <v>0</v>
      </c>
    </row>
    <row r="248" spans="2:24" ht="15" customHeight="1" x14ac:dyDescent="0.35">
      <c r="B248" s="58" t="str">
        <f t="shared" si="49"/>
        <v>!!!</v>
      </c>
      <c r="C248" s="225"/>
      <c r="D248" s="243"/>
      <c r="E248" s="238"/>
      <c r="F248" s="172"/>
      <c r="G248" s="191"/>
      <c r="H248" s="28"/>
      <c r="I248" s="213"/>
      <c r="J248" s="213"/>
      <c r="K248" s="213"/>
      <c r="L248" s="213"/>
      <c r="M248" s="213"/>
      <c r="N248" s="321"/>
      <c r="P248" s="253" t="str">
        <f t="shared" si="56"/>
        <v>Leer</v>
      </c>
      <c r="Q248" s="253" t="str">
        <f t="shared" si="57"/>
        <v>Leer</v>
      </c>
      <c r="R248" s="253" t="str">
        <f>VLOOKUP($C248,{"29 -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8" s="253">
        <f t="shared" si="50"/>
        <v>0</v>
      </c>
      <c r="T248" s="253">
        <f t="shared" si="51"/>
        <v>0</v>
      </c>
      <c r="U248" s="253">
        <f t="shared" si="52"/>
        <v>0</v>
      </c>
      <c r="V248" s="253">
        <f t="shared" si="53"/>
        <v>0</v>
      </c>
      <c r="W248" s="253">
        <f t="shared" si="54"/>
        <v>0</v>
      </c>
      <c r="X248" s="253">
        <f t="shared" si="55"/>
        <v>0</v>
      </c>
    </row>
    <row r="249" spans="2:24" ht="15" customHeight="1" x14ac:dyDescent="0.35">
      <c r="B249" s="58" t="str">
        <f t="shared" ref="B249:B312" si="58">IF(SUM(S249:W249)&lt;5,"!!!","")</f>
        <v>!!!</v>
      </c>
      <c r="C249" s="225"/>
      <c r="D249" s="243"/>
      <c r="E249" s="238"/>
      <c r="F249" s="172"/>
      <c r="G249" s="191"/>
      <c r="H249" s="28"/>
      <c r="I249" s="213"/>
      <c r="J249" s="213"/>
      <c r="K249" s="213"/>
      <c r="L249" s="213"/>
      <c r="M249" s="213"/>
      <c r="N249" s="321"/>
      <c r="P249" s="253" t="str">
        <f t="shared" si="56"/>
        <v>Leer</v>
      </c>
      <c r="Q249" s="253" t="str">
        <f t="shared" si="57"/>
        <v>Leer</v>
      </c>
      <c r="R249" s="253" t="str">
        <f>VLOOKUP($C249,{"29 -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9" s="253">
        <f t="shared" ref="S249:S312" si="59">IF(LEN(C249)&gt;0,1,0)</f>
        <v>0</v>
      </c>
      <c r="T249" s="253">
        <f t="shared" ref="T249:T312" si="60">IF(LEN(D249)&gt;0,1,0)</f>
        <v>0</v>
      </c>
      <c r="U249" s="253">
        <f t="shared" ref="U249:U312" si="61">IF(LEN(E249)&gt;0,1,0)</f>
        <v>0</v>
      </c>
      <c r="V249" s="253">
        <f t="shared" ref="V249:V312" si="62">IF(LEN(F249)&gt;0,1,0)</f>
        <v>0</v>
      </c>
      <c r="W249" s="253">
        <f t="shared" ref="W249:W312" si="63">IF(LEN(G249)&gt;0,1,0)</f>
        <v>0</v>
      </c>
      <c r="X249" s="253">
        <f t="shared" ref="X249:X312" si="64">IF(LEN(H249)&gt;0,1,0)</f>
        <v>0</v>
      </c>
    </row>
    <row r="250" spans="2:24" ht="15" customHeight="1" x14ac:dyDescent="0.35">
      <c r="B250" s="58" t="str">
        <f t="shared" si="58"/>
        <v>!!!</v>
      </c>
      <c r="C250" s="225"/>
      <c r="D250" s="243"/>
      <c r="E250" s="238"/>
      <c r="F250" s="172"/>
      <c r="G250" s="191"/>
      <c r="H250" s="28"/>
      <c r="I250" s="213"/>
      <c r="J250" s="213"/>
      <c r="K250" s="213"/>
      <c r="L250" s="213"/>
      <c r="M250" s="213"/>
      <c r="N250" s="321"/>
      <c r="P250" s="253" t="str">
        <f t="shared" ref="P250:P313" si="65">IF(C249&lt;&gt;"","Einrichtungen","Leer")</f>
        <v>Leer</v>
      </c>
      <c r="Q250" s="253" t="str">
        <f t="shared" ref="Q250:Q313" si="66">IF($C250&lt;&gt;"","Anrechnungstatbestand","Leer")</f>
        <v>Leer</v>
      </c>
      <c r="R250" s="253" t="str">
        <f>VLOOKUP($C250,{"29 -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0" s="253">
        <f t="shared" si="59"/>
        <v>0</v>
      </c>
      <c r="T250" s="253">
        <f t="shared" si="60"/>
        <v>0</v>
      </c>
      <c r="U250" s="253">
        <f t="shared" si="61"/>
        <v>0</v>
      </c>
      <c r="V250" s="253">
        <f t="shared" si="62"/>
        <v>0</v>
      </c>
      <c r="W250" s="253">
        <f t="shared" si="63"/>
        <v>0</v>
      </c>
      <c r="X250" s="253">
        <f t="shared" si="64"/>
        <v>0</v>
      </c>
    </row>
    <row r="251" spans="2:24" ht="15" customHeight="1" x14ac:dyDescent="0.35">
      <c r="B251" s="58" t="str">
        <f t="shared" si="58"/>
        <v>!!!</v>
      </c>
      <c r="C251" s="225"/>
      <c r="D251" s="243"/>
      <c r="E251" s="238"/>
      <c r="F251" s="172"/>
      <c r="G251" s="191"/>
      <c r="H251" s="28"/>
      <c r="I251" s="213"/>
      <c r="J251" s="213"/>
      <c r="K251" s="213"/>
      <c r="L251" s="213"/>
      <c r="M251" s="213"/>
      <c r="N251" s="321"/>
      <c r="P251" s="253" t="str">
        <f t="shared" si="65"/>
        <v>Leer</v>
      </c>
      <c r="Q251" s="253" t="str">
        <f t="shared" si="66"/>
        <v>Leer</v>
      </c>
      <c r="R251" s="253" t="str">
        <f>VLOOKUP($C251,{"29 -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1" s="253">
        <f t="shared" si="59"/>
        <v>0</v>
      </c>
      <c r="T251" s="253">
        <f t="shared" si="60"/>
        <v>0</v>
      </c>
      <c r="U251" s="253">
        <f t="shared" si="61"/>
        <v>0</v>
      </c>
      <c r="V251" s="253">
        <f t="shared" si="62"/>
        <v>0</v>
      </c>
      <c r="W251" s="253">
        <f t="shared" si="63"/>
        <v>0</v>
      </c>
      <c r="X251" s="253">
        <f t="shared" si="64"/>
        <v>0</v>
      </c>
    </row>
    <row r="252" spans="2:24" ht="15" customHeight="1" x14ac:dyDescent="0.35">
      <c r="B252" s="58" t="str">
        <f t="shared" si="58"/>
        <v>!!!</v>
      </c>
      <c r="C252" s="225"/>
      <c r="D252" s="243"/>
      <c r="E252" s="238"/>
      <c r="F252" s="172"/>
      <c r="G252" s="191"/>
      <c r="H252" s="28"/>
      <c r="I252" s="213"/>
      <c r="J252" s="213"/>
      <c r="K252" s="213"/>
      <c r="L252" s="213"/>
      <c r="M252" s="213"/>
      <c r="N252" s="321"/>
      <c r="P252" s="253" t="str">
        <f t="shared" si="65"/>
        <v>Leer</v>
      </c>
      <c r="Q252" s="253" t="str">
        <f t="shared" si="66"/>
        <v>Leer</v>
      </c>
      <c r="R252" s="253" t="str">
        <f>VLOOKUP($C252,{"29 -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2" s="253">
        <f t="shared" si="59"/>
        <v>0</v>
      </c>
      <c r="T252" s="253">
        <f t="shared" si="60"/>
        <v>0</v>
      </c>
      <c r="U252" s="253">
        <f t="shared" si="61"/>
        <v>0</v>
      </c>
      <c r="V252" s="253">
        <f t="shared" si="62"/>
        <v>0</v>
      </c>
      <c r="W252" s="253">
        <f t="shared" si="63"/>
        <v>0</v>
      </c>
      <c r="X252" s="253">
        <f t="shared" si="64"/>
        <v>0</v>
      </c>
    </row>
    <row r="253" spans="2:24" ht="15" customHeight="1" x14ac:dyDescent="0.35">
      <c r="B253" s="58" t="str">
        <f t="shared" si="58"/>
        <v>!!!</v>
      </c>
      <c r="C253" s="225"/>
      <c r="D253" s="243"/>
      <c r="E253" s="238"/>
      <c r="F253" s="172"/>
      <c r="G253" s="191"/>
      <c r="H253" s="28"/>
      <c r="I253" s="213"/>
      <c r="J253" s="213"/>
      <c r="K253" s="213"/>
      <c r="L253" s="213"/>
      <c r="M253" s="213"/>
      <c r="N253" s="321"/>
      <c r="P253" s="253" t="str">
        <f t="shared" si="65"/>
        <v>Leer</v>
      </c>
      <c r="Q253" s="253" t="str">
        <f t="shared" si="66"/>
        <v>Leer</v>
      </c>
      <c r="R253" s="253" t="str">
        <f>VLOOKUP($C253,{"29 -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3" s="253">
        <f t="shared" si="59"/>
        <v>0</v>
      </c>
      <c r="T253" s="253">
        <f t="shared" si="60"/>
        <v>0</v>
      </c>
      <c r="U253" s="253">
        <f t="shared" si="61"/>
        <v>0</v>
      </c>
      <c r="V253" s="253">
        <f t="shared" si="62"/>
        <v>0</v>
      </c>
      <c r="W253" s="253">
        <f t="shared" si="63"/>
        <v>0</v>
      </c>
      <c r="X253" s="253">
        <f t="shared" si="64"/>
        <v>0</v>
      </c>
    </row>
    <row r="254" spans="2:24" ht="15" customHeight="1" x14ac:dyDescent="0.35">
      <c r="B254" s="58" t="str">
        <f t="shared" si="58"/>
        <v>!!!</v>
      </c>
      <c r="C254" s="225"/>
      <c r="D254" s="243"/>
      <c r="E254" s="238"/>
      <c r="F254" s="172"/>
      <c r="G254" s="191"/>
      <c r="H254" s="28"/>
      <c r="I254" s="213"/>
      <c r="J254" s="213"/>
      <c r="K254" s="213"/>
      <c r="L254" s="213"/>
      <c r="M254" s="213"/>
      <c r="N254" s="321"/>
      <c r="P254" s="253" t="str">
        <f t="shared" si="65"/>
        <v>Leer</v>
      </c>
      <c r="Q254" s="253" t="str">
        <f t="shared" si="66"/>
        <v>Leer</v>
      </c>
      <c r="R254" s="253" t="str">
        <f>VLOOKUP($C254,{"29 -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4" s="253">
        <f t="shared" si="59"/>
        <v>0</v>
      </c>
      <c r="T254" s="253">
        <f t="shared" si="60"/>
        <v>0</v>
      </c>
      <c r="U254" s="253">
        <f t="shared" si="61"/>
        <v>0</v>
      </c>
      <c r="V254" s="253">
        <f t="shared" si="62"/>
        <v>0</v>
      </c>
      <c r="W254" s="253">
        <f t="shared" si="63"/>
        <v>0</v>
      </c>
      <c r="X254" s="253">
        <f t="shared" si="64"/>
        <v>0</v>
      </c>
    </row>
    <row r="255" spans="2:24" ht="15" customHeight="1" x14ac:dyDescent="0.35">
      <c r="B255" s="58" t="str">
        <f t="shared" si="58"/>
        <v>!!!</v>
      </c>
      <c r="C255" s="225"/>
      <c r="D255" s="243"/>
      <c r="E255" s="238"/>
      <c r="F255" s="172"/>
      <c r="G255" s="191"/>
      <c r="H255" s="28"/>
      <c r="I255" s="213"/>
      <c r="J255" s="213"/>
      <c r="K255" s="213"/>
      <c r="L255" s="213"/>
      <c r="M255" s="213"/>
      <c r="N255" s="321"/>
      <c r="P255" s="253" t="str">
        <f t="shared" si="65"/>
        <v>Leer</v>
      </c>
      <c r="Q255" s="253" t="str">
        <f t="shared" si="66"/>
        <v>Leer</v>
      </c>
      <c r="R255" s="253" t="str">
        <f>VLOOKUP($C255,{"29 -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5" s="253">
        <f t="shared" si="59"/>
        <v>0</v>
      </c>
      <c r="T255" s="253">
        <f t="shared" si="60"/>
        <v>0</v>
      </c>
      <c r="U255" s="253">
        <f t="shared" si="61"/>
        <v>0</v>
      </c>
      <c r="V255" s="253">
        <f t="shared" si="62"/>
        <v>0</v>
      </c>
      <c r="W255" s="253">
        <f t="shared" si="63"/>
        <v>0</v>
      </c>
      <c r="X255" s="253">
        <f t="shared" si="64"/>
        <v>0</v>
      </c>
    </row>
    <row r="256" spans="2:24" ht="15" customHeight="1" x14ac:dyDescent="0.35">
      <c r="B256" s="58" t="str">
        <f t="shared" si="58"/>
        <v>!!!</v>
      </c>
      <c r="C256" s="225"/>
      <c r="D256" s="243"/>
      <c r="E256" s="238"/>
      <c r="F256" s="172"/>
      <c r="G256" s="191"/>
      <c r="H256" s="28"/>
      <c r="I256" s="213"/>
      <c r="J256" s="213"/>
      <c r="K256" s="213"/>
      <c r="L256" s="213"/>
      <c r="M256" s="213"/>
      <c r="N256" s="321"/>
      <c r="P256" s="253" t="str">
        <f t="shared" si="65"/>
        <v>Leer</v>
      </c>
      <c r="Q256" s="253" t="str">
        <f t="shared" si="66"/>
        <v>Leer</v>
      </c>
      <c r="R256" s="253" t="str">
        <f>VLOOKUP($C256,{"29 -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6" s="253">
        <f t="shared" si="59"/>
        <v>0</v>
      </c>
      <c r="T256" s="253">
        <f t="shared" si="60"/>
        <v>0</v>
      </c>
      <c r="U256" s="253">
        <f t="shared" si="61"/>
        <v>0</v>
      </c>
      <c r="V256" s="253">
        <f t="shared" si="62"/>
        <v>0</v>
      </c>
      <c r="W256" s="253">
        <f t="shared" si="63"/>
        <v>0</v>
      </c>
      <c r="X256" s="253">
        <f t="shared" si="64"/>
        <v>0</v>
      </c>
    </row>
    <row r="257" spans="2:24" ht="15" customHeight="1" x14ac:dyDescent="0.35">
      <c r="B257" s="58" t="str">
        <f t="shared" si="58"/>
        <v>!!!</v>
      </c>
      <c r="C257" s="225"/>
      <c r="D257" s="243"/>
      <c r="E257" s="238"/>
      <c r="F257" s="172"/>
      <c r="G257" s="191"/>
      <c r="H257" s="28"/>
      <c r="I257" s="213"/>
      <c r="J257" s="213"/>
      <c r="K257" s="213"/>
      <c r="L257" s="213"/>
      <c r="M257" s="213"/>
      <c r="N257" s="321"/>
      <c r="P257" s="253" t="str">
        <f t="shared" si="65"/>
        <v>Leer</v>
      </c>
      <c r="Q257" s="253" t="str">
        <f t="shared" si="66"/>
        <v>Leer</v>
      </c>
      <c r="R257" s="253" t="str">
        <f>VLOOKUP($C257,{"29 -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7" s="253">
        <f t="shared" si="59"/>
        <v>0</v>
      </c>
      <c r="T257" s="253">
        <f t="shared" si="60"/>
        <v>0</v>
      </c>
      <c r="U257" s="253">
        <f t="shared" si="61"/>
        <v>0</v>
      </c>
      <c r="V257" s="253">
        <f t="shared" si="62"/>
        <v>0</v>
      </c>
      <c r="W257" s="253">
        <f t="shared" si="63"/>
        <v>0</v>
      </c>
      <c r="X257" s="253">
        <f t="shared" si="64"/>
        <v>0</v>
      </c>
    </row>
    <row r="258" spans="2:24" ht="15" customHeight="1" x14ac:dyDescent="0.35">
      <c r="B258" s="58" t="str">
        <f t="shared" si="58"/>
        <v>!!!</v>
      </c>
      <c r="C258" s="225"/>
      <c r="D258" s="243"/>
      <c r="E258" s="238"/>
      <c r="F258" s="172"/>
      <c r="G258" s="191"/>
      <c r="H258" s="28"/>
      <c r="I258" s="213"/>
      <c r="J258" s="213"/>
      <c r="K258" s="213"/>
      <c r="L258" s="213"/>
      <c r="M258" s="213"/>
      <c r="N258" s="321"/>
      <c r="P258" s="253" t="str">
        <f t="shared" si="65"/>
        <v>Leer</v>
      </c>
      <c r="Q258" s="253" t="str">
        <f t="shared" si="66"/>
        <v>Leer</v>
      </c>
      <c r="R258" s="253" t="str">
        <f>VLOOKUP($C258,{"29 -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8" s="253">
        <f t="shared" si="59"/>
        <v>0</v>
      </c>
      <c r="T258" s="253">
        <f t="shared" si="60"/>
        <v>0</v>
      </c>
      <c r="U258" s="253">
        <f t="shared" si="61"/>
        <v>0</v>
      </c>
      <c r="V258" s="253">
        <f t="shared" si="62"/>
        <v>0</v>
      </c>
      <c r="W258" s="253">
        <f t="shared" si="63"/>
        <v>0</v>
      </c>
      <c r="X258" s="253">
        <f t="shared" si="64"/>
        <v>0</v>
      </c>
    </row>
    <row r="259" spans="2:24" ht="15" customHeight="1" x14ac:dyDescent="0.35">
      <c r="B259" s="58" t="str">
        <f t="shared" si="58"/>
        <v>!!!</v>
      </c>
      <c r="C259" s="225"/>
      <c r="D259" s="243"/>
      <c r="E259" s="238"/>
      <c r="F259" s="172"/>
      <c r="G259" s="191"/>
      <c r="H259" s="28"/>
      <c r="I259" s="213"/>
      <c r="J259" s="213"/>
      <c r="K259" s="213"/>
      <c r="L259" s="213"/>
      <c r="M259" s="213"/>
      <c r="N259" s="321"/>
      <c r="P259" s="253" t="str">
        <f t="shared" si="65"/>
        <v>Leer</v>
      </c>
      <c r="Q259" s="253" t="str">
        <f t="shared" si="66"/>
        <v>Leer</v>
      </c>
      <c r="R259" s="253" t="str">
        <f>VLOOKUP($C259,{"29 -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9" s="253">
        <f t="shared" si="59"/>
        <v>0</v>
      </c>
      <c r="T259" s="253">
        <f t="shared" si="60"/>
        <v>0</v>
      </c>
      <c r="U259" s="253">
        <f t="shared" si="61"/>
        <v>0</v>
      </c>
      <c r="V259" s="253">
        <f t="shared" si="62"/>
        <v>0</v>
      </c>
      <c r="W259" s="253">
        <f t="shared" si="63"/>
        <v>0</v>
      </c>
      <c r="X259" s="253">
        <f t="shared" si="64"/>
        <v>0</v>
      </c>
    </row>
    <row r="260" spans="2:24" ht="15" customHeight="1" x14ac:dyDescent="0.35">
      <c r="B260" s="58" t="str">
        <f t="shared" si="58"/>
        <v>!!!</v>
      </c>
      <c r="C260" s="225"/>
      <c r="D260" s="243"/>
      <c r="E260" s="238"/>
      <c r="F260" s="172"/>
      <c r="G260" s="191"/>
      <c r="H260" s="28"/>
      <c r="I260" s="213"/>
      <c r="J260" s="213"/>
      <c r="K260" s="213"/>
      <c r="L260" s="213"/>
      <c r="M260" s="213"/>
      <c r="N260" s="321"/>
      <c r="P260" s="253" t="str">
        <f t="shared" si="65"/>
        <v>Leer</v>
      </c>
      <c r="Q260" s="253" t="str">
        <f t="shared" si="66"/>
        <v>Leer</v>
      </c>
      <c r="R260" s="253" t="str">
        <f>VLOOKUP($C260,{"29 -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0" s="253">
        <f t="shared" si="59"/>
        <v>0</v>
      </c>
      <c r="T260" s="253">
        <f t="shared" si="60"/>
        <v>0</v>
      </c>
      <c r="U260" s="253">
        <f t="shared" si="61"/>
        <v>0</v>
      </c>
      <c r="V260" s="253">
        <f t="shared" si="62"/>
        <v>0</v>
      </c>
      <c r="W260" s="253">
        <f t="shared" si="63"/>
        <v>0</v>
      </c>
      <c r="X260" s="253">
        <f t="shared" si="64"/>
        <v>0</v>
      </c>
    </row>
    <row r="261" spans="2:24" ht="15" customHeight="1" x14ac:dyDescent="0.35">
      <c r="B261" s="58" t="str">
        <f t="shared" si="58"/>
        <v>!!!</v>
      </c>
      <c r="C261" s="225"/>
      <c r="D261" s="243"/>
      <c r="E261" s="238"/>
      <c r="F261" s="172"/>
      <c r="G261" s="191"/>
      <c r="H261" s="28"/>
      <c r="I261" s="213"/>
      <c r="J261" s="213"/>
      <c r="K261" s="213"/>
      <c r="L261" s="213"/>
      <c r="M261" s="213"/>
      <c r="N261" s="321"/>
      <c r="P261" s="253" t="str">
        <f t="shared" si="65"/>
        <v>Leer</v>
      </c>
      <c r="Q261" s="253" t="str">
        <f t="shared" si="66"/>
        <v>Leer</v>
      </c>
      <c r="R261" s="253" t="str">
        <f>VLOOKUP($C261,{"29 -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1" s="253">
        <f t="shared" si="59"/>
        <v>0</v>
      </c>
      <c r="T261" s="253">
        <f t="shared" si="60"/>
        <v>0</v>
      </c>
      <c r="U261" s="253">
        <f t="shared" si="61"/>
        <v>0</v>
      </c>
      <c r="V261" s="253">
        <f t="shared" si="62"/>
        <v>0</v>
      </c>
      <c r="W261" s="253">
        <f t="shared" si="63"/>
        <v>0</v>
      </c>
      <c r="X261" s="253">
        <f t="shared" si="64"/>
        <v>0</v>
      </c>
    </row>
    <row r="262" spans="2:24" ht="15" customHeight="1" x14ac:dyDescent="0.35">
      <c r="B262" s="58" t="str">
        <f t="shared" si="58"/>
        <v>!!!</v>
      </c>
      <c r="C262" s="225"/>
      <c r="D262" s="243"/>
      <c r="E262" s="238"/>
      <c r="F262" s="172"/>
      <c r="G262" s="191"/>
      <c r="H262" s="28"/>
      <c r="I262" s="213"/>
      <c r="J262" s="213"/>
      <c r="K262" s="213"/>
      <c r="L262" s="213"/>
      <c r="M262" s="213"/>
      <c r="N262" s="321"/>
      <c r="P262" s="253" t="str">
        <f t="shared" si="65"/>
        <v>Leer</v>
      </c>
      <c r="Q262" s="253" t="str">
        <f t="shared" si="66"/>
        <v>Leer</v>
      </c>
      <c r="R262" s="253" t="str">
        <f>VLOOKUP($C262,{"29 -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2" s="253">
        <f t="shared" si="59"/>
        <v>0</v>
      </c>
      <c r="T262" s="253">
        <f t="shared" si="60"/>
        <v>0</v>
      </c>
      <c r="U262" s="253">
        <f t="shared" si="61"/>
        <v>0</v>
      </c>
      <c r="V262" s="253">
        <f t="shared" si="62"/>
        <v>0</v>
      </c>
      <c r="W262" s="253">
        <f t="shared" si="63"/>
        <v>0</v>
      </c>
      <c r="X262" s="253">
        <f t="shared" si="64"/>
        <v>0</v>
      </c>
    </row>
    <row r="263" spans="2:24" ht="15" customHeight="1" x14ac:dyDescent="0.35">
      <c r="B263" s="58" t="str">
        <f t="shared" si="58"/>
        <v>!!!</v>
      </c>
      <c r="C263" s="225"/>
      <c r="D263" s="243"/>
      <c r="E263" s="238"/>
      <c r="F263" s="172"/>
      <c r="G263" s="191"/>
      <c r="H263" s="28"/>
      <c r="I263" s="213"/>
      <c r="J263" s="213"/>
      <c r="K263" s="213"/>
      <c r="L263" s="213"/>
      <c r="M263" s="213"/>
      <c r="N263" s="321"/>
      <c r="P263" s="253" t="str">
        <f t="shared" si="65"/>
        <v>Leer</v>
      </c>
      <c r="Q263" s="253" t="str">
        <f t="shared" si="66"/>
        <v>Leer</v>
      </c>
      <c r="R263" s="253" t="str">
        <f>VLOOKUP($C263,{"29 -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3" s="253">
        <f t="shared" si="59"/>
        <v>0</v>
      </c>
      <c r="T263" s="253">
        <f t="shared" si="60"/>
        <v>0</v>
      </c>
      <c r="U263" s="253">
        <f t="shared" si="61"/>
        <v>0</v>
      </c>
      <c r="V263" s="253">
        <f t="shared" si="62"/>
        <v>0</v>
      </c>
      <c r="W263" s="253">
        <f t="shared" si="63"/>
        <v>0</v>
      </c>
      <c r="X263" s="253">
        <f t="shared" si="64"/>
        <v>0</v>
      </c>
    </row>
    <row r="264" spans="2:24" ht="15" customHeight="1" x14ac:dyDescent="0.35">
      <c r="B264" s="58" t="str">
        <f t="shared" si="58"/>
        <v>!!!</v>
      </c>
      <c r="C264" s="225"/>
      <c r="D264" s="243"/>
      <c r="E264" s="238"/>
      <c r="F264" s="172"/>
      <c r="G264" s="191"/>
      <c r="H264" s="28"/>
      <c r="I264" s="213"/>
      <c r="J264" s="213"/>
      <c r="K264" s="213"/>
      <c r="L264" s="213"/>
      <c r="M264" s="213"/>
      <c r="N264" s="321"/>
      <c r="P264" s="253" t="str">
        <f t="shared" si="65"/>
        <v>Leer</v>
      </c>
      <c r="Q264" s="253" t="str">
        <f t="shared" si="66"/>
        <v>Leer</v>
      </c>
      <c r="R264" s="253" t="str">
        <f>VLOOKUP($C264,{"29 -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4" s="253">
        <f t="shared" si="59"/>
        <v>0</v>
      </c>
      <c r="T264" s="253">
        <f t="shared" si="60"/>
        <v>0</v>
      </c>
      <c r="U264" s="253">
        <f t="shared" si="61"/>
        <v>0</v>
      </c>
      <c r="V264" s="253">
        <f t="shared" si="62"/>
        <v>0</v>
      </c>
      <c r="W264" s="253">
        <f t="shared" si="63"/>
        <v>0</v>
      </c>
      <c r="X264" s="253">
        <f t="shared" si="64"/>
        <v>0</v>
      </c>
    </row>
    <row r="265" spans="2:24" ht="15" customHeight="1" x14ac:dyDescent="0.35">
      <c r="B265" s="58" t="str">
        <f t="shared" si="58"/>
        <v>!!!</v>
      </c>
      <c r="C265" s="225"/>
      <c r="D265" s="243"/>
      <c r="E265" s="238"/>
      <c r="F265" s="172"/>
      <c r="G265" s="191"/>
      <c r="H265" s="28"/>
      <c r="I265" s="213"/>
      <c r="J265" s="213"/>
      <c r="K265" s="213"/>
      <c r="L265" s="213"/>
      <c r="M265" s="213"/>
      <c r="N265" s="321"/>
      <c r="P265" s="253" t="str">
        <f t="shared" si="65"/>
        <v>Leer</v>
      </c>
      <c r="Q265" s="253" t="str">
        <f t="shared" si="66"/>
        <v>Leer</v>
      </c>
      <c r="R265" s="253" t="str">
        <f>VLOOKUP($C265,{"29 -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5" s="253">
        <f t="shared" si="59"/>
        <v>0</v>
      </c>
      <c r="T265" s="253">
        <f t="shared" si="60"/>
        <v>0</v>
      </c>
      <c r="U265" s="253">
        <f t="shared" si="61"/>
        <v>0</v>
      </c>
      <c r="V265" s="253">
        <f t="shared" si="62"/>
        <v>0</v>
      </c>
      <c r="W265" s="253">
        <f t="shared" si="63"/>
        <v>0</v>
      </c>
      <c r="X265" s="253">
        <f t="shared" si="64"/>
        <v>0</v>
      </c>
    </row>
    <row r="266" spans="2:24" ht="15" customHeight="1" x14ac:dyDescent="0.35">
      <c r="B266" s="58" t="str">
        <f t="shared" si="58"/>
        <v>!!!</v>
      </c>
      <c r="C266" s="225"/>
      <c r="D266" s="243"/>
      <c r="E266" s="238"/>
      <c r="F266" s="172"/>
      <c r="G266" s="191"/>
      <c r="H266" s="28"/>
      <c r="I266" s="213"/>
      <c r="J266" s="213"/>
      <c r="K266" s="213"/>
      <c r="L266" s="213"/>
      <c r="M266" s="213"/>
      <c r="N266" s="321"/>
      <c r="P266" s="253" t="str">
        <f t="shared" si="65"/>
        <v>Leer</v>
      </c>
      <c r="Q266" s="253" t="str">
        <f t="shared" si="66"/>
        <v>Leer</v>
      </c>
      <c r="R266" s="253" t="str">
        <f>VLOOKUP($C266,{"29 -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6" s="253">
        <f t="shared" si="59"/>
        <v>0</v>
      </c>
      <c r="T266" s="253">
        <f t="shared" si="60"/>
        <v>0</v>
      </c>
      <c r="U266" s="253">
        <f t="shared" si="61"/>
        <v>0</v>
      </c>
      <c r="V266" s="253">
        <f t="shared" si="62"/>
        <v>0</v>
      </c>
      <c r="W266" s="253">
        <f t="shared" si="63"/>
        <v>0</v>
      </c>
      <c r="X266" s="253">
        <f t="shared" si="64"/>
        <v>0</v>
      </c>
    </row>
    <row r="267" spans="2:24" ht="15" customHeight="1" x14ac:dyDescent="0.35">
      <c r="B267" s="58" t="str">
        <f t="shared" si="58"/>
        <v>!!!</v>
      </c>
      <c r="C267" s="225"/>
      <c r="D267" s="243"/>
      <c r="E267" s="238"/>
      <c r="F267" s="172"/>
      <c r="G267" s="191"/>
      <c r="H267" s="28"/>
      <c r="I267" s="213"/>
      <c r="J267" s="213"/>
      <c r="K267" s="213"/>
      <c r="L267" s="213"/>
      <c r="M267" s="213"/>
      <c r="N267" s="321"/>
      <c r="P267" s="253" t="str">
        <f t="shared" si="65"/>
        <v>Leer</v>
      </c>
      <c r="Q267" s="253" t="str">
        <f t="shared" si="66"/>
        <v>Leer</v>
      </c>
      <c r="R267" s="253" t="str">
        <f>VLOOKUP($C267,{"29 -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7" s="253">
        <f t="shared" si="59"/>
        <v>0</v>
      </c>
      <c r="T267" s="253">
        <f t="shared" si="60"/>
        <v>0</v>
      </c>
      <c r="U267" s="253">
        <f t="shared" si="61"/>
        <v>0</v>
      </c>
      <c r="V267" s="253">
        <f t="shared" si="62"/>
        <v>0</v>
      </c>
      <c r="W267" s="253">
        <f t="shared" si="63"/>
        <v>0</v>
      </c>
      <c r="X267" s="253">
        <f t="shared" si="64"/>
        <v>0</v>
      </c>
    </row>
    <row r="268" spans="2:24" ht="15" customHeight="1" x14ac:dyDescent="0.35">
      <c r="B268" s="58" t="str">
        <f t="shared" si="58"/>
        <v>!!!</v>
      </c>
      <c r="C268" s="225"/>
      <c r="D268" s="243"/>
      <c r="E268" s="238"/>
      <c r="F268" s="172"/>
      <c r="G268" s="191"/>
      <c r="H268" s="28"/>
      <c r="I268" s="213"/>
      <c r="J268" s="213"/>
      <c r="K268" s="213"/>
      <c r="L268" s="213"/>
      <c r="M268" s="213"/>
      <c r="N268" s="321"/>
      <c r="P268" s="253" t="str">
        <f t="shared" si="65"/>
        <v>Leer</v>
      </c>
      <c r="Q268" s="253" t="str">
        <f t="shared" si="66"/>
        <v>Leer</v>
      </c>
      <c r="R268" s="253" t="str">
        <f>VLOOKUP($C268,{"29 -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8" s="253">
        <f t="shared" si="59"/>
        <v>0</v>
      </c>
      <c r="T268" s="253">
        <f t="shared" si="60"/>
        <v>0</v>
      </c>
      <c r="U268" s="253">
        <f t="shared" si="61"/>
        <v>0</v>
      </c>
      <c r="V268" s="253">
        <f t="shared" si="62"/>
        <v>0</v>
      </c>
      <c r="W268" s="253">
        <f t="shared" si="63"/>
        <v>0</v>
      </c>
      <c r="X268" s="253">
        <f t="shared" si="64"/>
        <v>0</v>
      </c>
    </row>
    <row r="269" spans="2:24" ht="15" customHeight="1" x14ac:dyDescent="0.35">
      <c r="B269" s="58" t="str">
        <f t="shared" si="58"/>
        <v>!!!</v>
      </c>
      <c r="C269" s="225"/>
      <c r="D269" s="243"/>
      <c r="E269" s="238"/>
      <c r="F269" s="172"/>
      <c r="G269" s="191"/>
      <c r="H269" s="28"/>
      <c r="I269" s="213"/>
      <c r="J269" s="213"/>
      <c r="K269" s="213"/>
      <c r="L269" s="213"/>
      <c r="M269" s="213"/>
      <c r="N269" s="321"/>
      <c r="P269" s="253" t="str">
        <f t="shared" si="65"/>
        <v>Leer</v>
      </c>
      <c r="Q269" s="253" t="str">
        <f t="shared" si="66"/>
        <v>Leer</v>
      </c>
      <c r="R269" s="253" t="str">
        <f>VLOOKUP($C269,{"29 -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9" s="253">
        <f t="shared" si="59"/>
        <v>0</v>
      </c>
      <c r="T269" s="253">
        <f t="shared" si="60"/>
        <v>0</v>
      </c>
      <c r="U269" s="253">
        <f t="shared" si="61"/>
        <v>0</v>
      </c>
      <c r="V269" s="253">
        <f t="shared" si="62"/>
        <v>0</v>
      </c>
      <c r="W269" s="253">
        <f t="shared" si="63"/>
        <v>0</v>
      </c>
      <c r="X269" s="253">
        <f t="shared" si="64"/>
        <v>0</v>
      </c>
    </row>
    <row r="270" spans="2:24" ht="15" customHeight="1" x14ac:dyDescent="0.35">
      <c r="B270" s="58" t="str">
        <f t="shared" si="58"/>
        <v>!!!</v>
      </c>
      <c r="C270" s="225"/>
      <c r="D270" s="243"/>
      <c r="E270" s="238"/>
      <c r="F270" s="172"/>
      <c r="G270" s="191"/>
      <c r="H270" s="28"/>
      <c r="I270" s="213"/>
      <c r="J270" s="213"/>
      <c r="K270" s="213"/>
      <c r="L270" s="213"/>
      <c r="M270" s="213"/>
      <c r="N270" s="321"/>
      <c r="P270" s="253" t="str">
        <f t="shared" si="65"/>
        <v>Leer</v>
      </c>
      <c r="Q270" s="253" t="str">
        <f t="shared" si="66"/>
        <v>Leer</v>
      </c>
      <c r="R270" s="253" t="str">
        <f>VLOOKUP($C270,{"29 -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0" s="253">
        <f t="shared" si="59"/>
        <v>0</v>
      </c>
      <c r="T270" s="253">
        <f t="shared" si="60"/>
        <v>0</v>
      </c>
      <c r="U270" s="253">
        <f t="shared" si="61"/>
        <v>0</v>
      </c>
      <c r="V270" s="253">
        <f t="shared" si="62"/>
        <v>0</v>
      </c>
      <c r="W270" s="253">
        <f t="shared" si="63"/>
        <v>0</v>
      </c>
      <c r="X270" s="253">
        <f t="shared" si="64"/>
        <v>0</v>
      </c>
    </row>
    <row r="271" spans="2:24" ht="15" customHeight="1" x14ac:dyDescent="0.35">
      <c r="B271" s="58" t="str">
        <f t="shared" si="58"/>
        <v>!!!</v>
      </c>
      <c r="C271" s="225"/>
      <c r="D271" s="243"/>
      <c r="E271" s="238"/>
      <c r="F271" s="172"/>
      <c r="G271" s="191"/>
      <c r="H271" s="28"/>
      <c r="I271" s="213"/>
      <c r="J271" s="213"/>
      <c r="K271" s="213"/>
      <c r="L271" s="213"/>
      <c r="M271" s="213"/>
      <c r="N271" s="321"/>
      <c r="P271" s="253" t="str">
        <f t="shared" si="65"/>
        <v>Leer</v>
      </c>
      <c r="Q271" s="253" t="str">
        <f t="shared" si="66"/>
        <v>Leer</v>
      </c>
      <c r="R271" s="253" t="str">
        <f>VLOOKUP($C271,{"29 -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1" s="253">
        <f t="shared" si="59"/>
        <v>0</v>
      </c>
      <c r="T271" s="253">
        <f t="shared" si="60"/>
        <v>0</v>
      </c>
      <c r="U271" s="253">
        <f t="shared" si="61"/>
        <v>0</v>
      </c>
      <c r="V271" s="253">
        <f t="shared" si="62"/>
        <v>0</v>
      </c>
      <c r="W271" s="253">
        <f t="shared" si="63"/>
        <v>0</v>
      </c>
      <c r="X271" s="253">
        <f t="shared" si="64"/>
        <v>0</v>
      </c>
    </row>
    <row r="272" spans="2:24" ht="15" customHeight="1" x14ac:dyDescent="0.35">
      <c r="B272" s="58" t="str">
        <f t="shared" si="58"/>
        <v>!!!</v>
      </c>
      <c r="C272" s="225"/>
      <c r="D272" s="243"/>
      <c r="E272" s="238"/>
      <c r="F272" s="172"/>
      <c r="G272" s="191"/>
      <c r="H272" s="28"/>
      <c r="I272" s="213"/>
      <c r="J272" s="213"/>
      <c r="K272" s="213"/>
      <c r="L272" s="213"/>
      <c r="M272" s="213"/>
      <c r="N272" s="321"/>
      <c r="P272" s="253" t="str">
        <f t="shared" si="65"/>
        <v>Leer</v>
      </c>
      <c r="Q272" s="253" t="str">
        <f t="shared" si="66"/>
        <v>Leer</v>
      </c>
      <c r="R272" s="253" t="str">
        <f>VLOOKUP($C272,{"29 -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2" s="253">
        <f t="shared" si="59"/>
        <v>0</v>
      </c>
      <c r="T272" s="253">
        <f t="shared" si="60"/>
        <v>0</v>
      </c>
      <c r="U272" s="253">
        <f t="shared" si="61"/>
        <v>0</v>
      </c>
      <c r="V272" s="253">
        <f t="shared" si="62"/>
        <v>0</v>
      </c>
      <c r="W272" s="253">
        <f t="shared" si="63"/>
        <v>0</v>
      </c>
      <c r="X272" s="253">
        <f t="shared" si="64"/>
        <v>0</v>
      </c>
    </row>
    <row r="273" spans="2:24" ht="15" customHeight="1" x14ac:dyDescent="0.35">
      <c r="B273" s="58" t="str">
        <f t="shared" si="58"/>
        <v>!!!</v>
      </c>
      <c r="C273" s="225"/>
      <c r="D273" s="243"/>
      <c r="E273" s="238"/>
      <c r="F273" s="172"/>
      <c r="G273" s="191"/>
      <c r="H273" s="28"/>
      <c r="I273" s="213"/>
      <c r="J273" s="213"/>
      <c r="K273" s="213"/>
      <c r="L273" s="213"/>
      <c r="M273" s="213"/>
      <c r="N273" s="321"/>
      <c r="P273" s="253" t="str">
        <f t="shared" si="65"/>
        <v>Leer</v>
      </c>
      <c r="Q273" s="253" t="str">
        <f t="shared" si="66"/>
        <v>Leer</v>
      </c>
      <c r="R273" s="253" t="str">
        <f>VLOOKUP($C273,{"29 -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3" s="253">
        <f t="shared" si="59"/>
        <v>0</v>
      </c>
      <c r="T273" s="253">
        <f t="shared" si="60"/>
        <v>0</v>
      </c>
      <c r="U273" s="253">
        <f t="shared" si="61"/>
        <v>0</v>
      </c>
      <c r="V273" s="253">
        <f t="shared" si="62"/>
        <v>0</v>
      </c>
      <c r="W273" s="253">
        <f t="shared" si="63"/>
        <v>0</v>
      </c>
      <c r="X273" s="253">
        <f t="shared" si="64"/>
        <v>0</v>
      </c>
    </row>
    <row r="274" spans="2:24" ht="15" customHeight="1" x14ac:dyDescent="0.35">
      <c r="B274" s="58" t="str">
        <f t="shared" si="58"/>
        <v>!!!</v>
      </c>
      <c r="C274" s="225"/>
      <c r="D274" s="243"/>
      <c r="E274" s="238"/>
      <c r="F274" s="172"/>
      <c r="G274" s="191"/>
      <c r="H274" s="28"/>
      <c r="I274" s="213"/>
      <c r="J274" s="213"/>
      <c r="K274" s="213"/>
      <c r="L274" s="213"/>
      <c r="M274" s="213"/>
      <c r="N274" s="321"/>
      <c r="P274" s="253" t="str">
        <f t="shared" si="65"/>
        <v>Leer</v>
      </c>
      <c r="Q274" s="253" t="str">
        <f t="shared" si="66"/>
        <v>Leer</v>
      </c>
      <c r="R274" s="253" t="str">
        <f>VLOOKUP($C274,{"29 -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4" s="253">
        <f t="shared" si="59"/>
        <v>0</v>
      </c>
      <c r="T274" s="253">
        <f t="shared" si="60"/>
        <v>0</v>
      </c>
      <c r="U274" s="253">
        <f t="shared" si="61"/>
        <v>0</v>
      </c>
      <c r="V274" s="253">
        <f t="shared" si="62"/>
        <v>0</v>
      </c>
      <c r="W274" s="253">
        <f t="shared" si="63"/>
        <v>0</v>
      </c>
      <c r="X274" s="253">
        <f t="shared" si="64"/>
        <v>0</v>
      </c>
    </row>
    <row r="275" spans="2:24" ht="15" customHeight="1" x14ac:dyDescent="0.35">
      <c r="B275" s="58" t="str">
        <f t="shared" si="58"/>
        <v>!!!</v>
      </c>
      <c r="C275" s="225"/>
      <c r="D275" s="243"/>
      <c r="E275" s="238"/>
      <c r="F275" s="172"/>
      <c r="G275" s="191"/>
      <c r="H275" s="28"/>
      <c r="I275" s="213"/>
      <c r="J275" s="213"/>
      <c r="K275" s="213"/>
      <c r="L275" s="213"/>
      <c r="M275" s="213"/>
      <c r="N275" s="321"/>
      <c r="P275" s="253" t="str">
        <f t="shared" si="65"/>
        <v>Leer</v>
      </c>
      <c r="Q275" s="253" t="str">
        <f t="shared" si="66"/>
        <v>Leer</v>
      </c>
      <c r="R275" s="253" t="str">
        <f>VLOOKUP($C275,{"29 -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5" s="253">
        <f t="shared" si="59"/>
        <v>0</v>
      </c>
      <c r="T275" s="253">
        <f t="shared" si="60"/>
        <v>0</v>
      </c>
      <c r="U275" s="253">
        <f t="shared" si="61"/>
        <v>0</v>
      </c>
      <c r="V275" s="253">
        <f t="shared" si="62"/>
        <v>0</v>
      </c>
      <c r="W275" s="253">
        <f t="shared" si="63"/>
        <v>0</v>
      </c>
      <c r="X275" s="253">
        <f t="shared" si="64"/>
        <v>0</v>
      </c>
    </row>
    <row r="276" spans="2:24" ht="15" customHeight="1" x14ac:dyDescent="0.35">
      <c r="B276" s="58" t="str">
        <f t="shared" si="58"/>
        <v>!!!</v>
      </c>
      <c r="C276" s="225"/>
      <c r="D276" s="243"/>
      <c r="E276" s="238"/>
      <c r="F276" s="172"/>
      <c r="G276" s="191"/>
      <c r="H276" s="28"/>
      <c r="I276" s="213"/>
      <c r="J276" s="213"/>
      <c r="K276" s="213"/>
      <c r="L276" s="213"/>
      <c r="M276" s="213"/>
      <c r="N276" s="321"/>
      <c r="P276" s="253" t="str">
        <f t="shared" si="65"/>
        <v>Leer</v>
      </c>
      <c r="Q276" s="253" t="str">
        <f t="shared" si="66"/>
        <v>Leer</v>
      </c>
      <c r="R276" s="253" t="str">
        <f>VLOOKUP($C276,{"29 -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6" s="253">
        <f t="shared" si="59"/>
        <v>0</v>
      </c>
      <c r="T276" s="253">
        <f t="shared" si="60"/>
        <v>0</v>
      </c>
      <c r="U276" s="253">
        <f t="shared" si="61"/>
        <v>0</v>
      </c>
      <c r="V276" s="253">
        <f t="shared" si="62"/>
        <v>0</v>
      </c>
      <c r="W276" s="253">
        <f t="shared" si="63"/>
        <v>0</v>
      </c>
      <c r="X276" s="253">
        <f t="shared" si="64"/>
        <v>0</v>
      </c>
    </row>
    <row r="277" spans="2:24" ht="15" customHeight="1" x14ac:dyDescent="0.35">
      <c r="B277" s="58" t="str">
        <f t="shared" si="58"/>
        <v>!!!</v>
      </c>
      <c r="C277" s="225"/>
      <c r="D277" s="243"/>
      <c r="E277" s="238"/>
      <c r="F277" s="172"/>
      <c r="G277" s="191"/>
      <c r="H277" s="28"/>
      <c r="I277" s="213"/>
      <c r="J277" s="213"/>
      <c r="K277" s="213"/>
      <c r="L277" s="213"/>
      <c r="M277" s="213"/>
      <c r="N277" s="321"/>
      <c r="P277" s="253" t="str">
        <f t="shared" si="65"/>
        <v>Leer</v>
      </c>
      <c r="Q277" s="253" t="str">
        <f t="shared" si="66"/>
        <v>Leer</v>
      </c>
      <c r="R277" s="253" t="str">
        <f>VLOOKUP($C277,{"29 -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7" s="253">
        <f t="shared" si="59"/>
        <v>0</v>
      </c>
      <c r="T277" s="253">
        <f t="shared" si="60"/>
        <v>0</v>
      </c>
      <c r="U277" s="253">
        <f t="shared" si="61"/>
        <v>0</v>
      </c>
      <c r="V277" s="253">
        <f t="shared" si="62"/>
        <v>0</v>
      </c>
      <c r="W277" s="253">
        <f t="shared" si="63"/>
        <v>0</v>
      </c>
      <c r="X277" s="253">
        <f t="shared" si="64"/>
        <v>0</v>
      </c>
    </row>
    <row r="278" spans="2:24" ht="15" customHeight="1" x14ac:dyDescent="0.35">
      <c r="B278" s="58" t="str">
        <f t="shared" si="58"/>
        <v>!!!</v>
      </c>
      <c r="C278" s="225"/>
      <c r="D278" s="243"/>
      <c r="E278" s="238"/>
      <c r="F278" s="172"/>
      <c r="G278" s="191"/>
      <c r="H278" s="28"/>
      <c r="I278" s="213"/>
      <c r="J278" s="213"/>
      <c r="K278" s="213"/>
      <c r="L278" s="213"/>
      <c r="M278" s="213"/>
      <c r="N278" s="321"/>
      <c r="P278" s="253" t="str">
        <f t="shared" si="65"/>
        <v>Leer</v>
      </c>
      <c r="Q278" s="253" t="str">
        <f t="shared" si="66"/>
        <v>Leer</v>
      </c>
      <c r="R278" s="253" t="str">
        <f>VLOOKUP($C278,{"29 -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8" s="253">
        <f t="shared" si="59"/>
        <v>0</v>
      </c>
      <c r="T278" s="253">
        <f t="shared" si="60"/>
        <v>0</v>
      </c>
      <c r="U278" s="253">
        <f t="shared" si="61"/>
        <v>0</v>
      </c>
      <c r="V278" s="253">
        <f t="shared" si="62"/>
        <v>0</v>
      </c>
      <c r="W278" s="253">
        <f t="shared" si="63"/>
        <v>0</v>
      </c>
      <c r="X278" s="253">
        <f t="shared" si="64"/>
        <v>0</v>
      </c>
    </row>
    <row r="279" spans="2:24" ht="15" customHeight="1" x14ac:dyDescent="0.35">
      <c r="B279" s="58" t="str">
        <f t="shared" si="58"/>
        <v>!!!</v>
      </c>
      <c r="C279" s="225"/>
      <c r="D279" s="243"/>
      <c r="E279" s="238"/>
      <c r="F279" s="172"/>
      <c r="G279" s="191"/>
      <c r="H279" s="28"/>
      <c r="I279" s="213"/>
      <c r="J279" s="213"/>
      <c r="K279" s="213"/>
      <c r="L279" s="213"/>
      <c r="M279" s="213"/>
      <c r="N279" s="321"/>
      <c r="P279" s="253" t="str">
        <f t="shared" si="65"/>
        <v>Leer</v>
      </c>
      <c r="Q279" s="253" t="str">
        <f t="shared" si="66"/>
        <v>Leer</v>
      </c>
      <c r="R279" s="253" t="str">
        <f>VLOOKUP($C279,{"29 -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9" s="253">
        <f t="shared" si="59"/>
        <v>0</v>
      </c>
      <c r="T279" s="253">
        <f t="shared" si="60"/>
        <v>0</v>
      </c>
      <c r="U279" s="253">
        <f t="shared" si="61"/>
        <v>0</v>
      </c>
      <c r="V279" s="253">
        <f t="shared" si="62"/>
        <v>0</v>
      </c>
      <c r="W279" s="253">
        <f t="shared" si="63"/>
        <v>0</v>
      </c>
      <c r="X279" s="253">
        <f t="shared" si="64"/>
        <v>0</v>
      </c>
    </row>
    <row r="280" spans="2:24" ht="15" customHeight="1" x14ac:dyDescent="0.35">
      <c r="B280" s="58" t="str">
        <f t="shared" si="58"/>
        <v>!!!</v>
      </c>
      <c r="C280" s="225"/>
      <c r="D280" s="243"/>
      <c r="E280" s="238"/>
      <c r="F280" s="172"/>
      <c r="G280" s="191"/>
      <c r="H280" s="28"/>
      <c r="I280" s="213"/>
      <c r="J280" s="213"/>
      <c r="K280" s="213"/>
      <c r="L280" s="213"/>
      <c r="M280" s="213"/>
      <c r="N280" s="321"/>
      <c r="P280" s="253" t="str">
        <f t="shared" si="65"/>
        <v>Leer</v>
      </c>
      <c r="Q280" s="253" t="str">
        <f t="shared" si="66"/>
        <v>Leer</v>
      </c>
      <c r="R280" s="253" t="str">
        <f>VLOOKUP($C280,{"29 -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0" s="253">
        <f t="shared" si="59"/>
        <v>0</v>
      </c>
      <c r="T280" s="253">
        <f t="shared" si="60"/>
        <v>0</v>
      </c>
      <c r="U280" s="253">
        <f t="shared" si="61"/>
        <v>0</v>
      </c>
      <c r="V280" s="253">
        <f t="shared" si="62"/>
        <v>0</v>
      </c>
      <c r="W280" s="253">
        <f t="shared" si="63"/>
        <v>0</v>
      </c>
      <c r="X280" s="253">
        <f t="shared" si="64"/>
        <v>0</v>
      </c>
    </row>
    <row r="281" spans="2:24" ht="15" customHeight="1" x14ac:dyDescent="0.35">
      <c r="B281" s="58" t="str">
        <f t="shared" si="58"/>
        <v>!!!</v>
      </c>
      <c r="C281" s="225"/>
      <c r="D281" s="243"/>
      <c r="E281" s="238"/>
      <c r="F281" s="172"/>
      <c r="G281" s="191"/>
      <c r="H281" s="28"/>
      <c r="I281" s="213"/>
      <c r="J281" s="213"/>
      <c r="K281" s="213"/>
      <c r="L281" s="213"/>
      <c r="M281" s="213"/>
      <c r="N281" s="321"/>
      <c r="P281" s="253" t="str">
        <f t="shared" si="65"/>
        <v>Leer</v>
      </c>
      <c r="Q281" s="253" t="str">
        <f t="shared" si="66"/>
        <v>Leer</v>
      </c>
      <c r="R281" s="253" t="str">
        <f>VLOOKUP($C281,{"29 -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1" s="253">
        <f t="shared" si="59"/>
        <v>0</v>
      </c>
      <c r="T281" s="253">
        <f t="shared" si="60"/>
        <v>0</v>
      </c>
      <c r="U281" s="253">
        <f t="shared" si="61"/>
        <v>0</v>
      </c>
      <c r="V281" s="253">
        <f t="shared" si="62"/>
        <v>0</v>
      </c>
      <c r="W281" s="253">
        <f t="shared" si="63"/>
        <v>0</v>
      </c>
      <c r="X281" s="253">
        <f t="shared" si="64"/>
        <v>0</v>
      </c>
    </row>
    <row r="282" spans="2:24" ht="15" customHeight="1" x14ac:dyDescent="0.35">
      <c r="B282" s="58" t="str">
        <f t="shared" si="58"/>
        <v>!!!</v>
      </c>
      <c r="C282" s="225"/>
      <c r="D282" s="243"/>
      <c r="E282" s="238"/>
      <c r="F282" s="172"/>
      <c r="G282" s="191"/>
      <c r="H282" s="28"/>
      <c r="I282" s="213"/>
      <c r="J282" s="213"/>
      <c r="K282" s="213"/>
      <c r="L282" s="213"/>
      <c r="M282" s="213"/>
      <c r="N282" s="321"/>
      <c r="P282" s="253" t="str">
        <f t="shared" si="65"/>
        <v>Leer</v>
      </c>
      <c r="Q282" s="253" t="str">
        <f t="shared" si="66"/>
        <v>Leer</v>
      </c>
      <c r="R282" s="253" t="str">
        <f>VLOOKUP($C282,{"29 -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2" s="253">
        <f t="shared" si="59"/>
        <v>0</v>
      </c>
      <c r="T282" s="253">
        <f t="shared" si="60"/>
        <v>0</v>
      </c>
      <c r="U282" s="253">
        <f t="shared" si="61"/>
        <v>0</v>
      </c>
      <c r="V282" s="253">
        <f t="shared" si="62"/>
        <v>0</v>
      </c>
      <c r="W282" s="253">
        <f t="shared" si="63"/>
        <v>0</v>
      </c>
      <c r="X282" s="253">
        <f t="shared" si="64"/>
        <v>0</v>
      </c>
    </row>
    <row r="283" spans="2:24" ht="15" customHeight="1" x14ac:dyDescent="0.35">
      <c r="B283" s="58" t="str">
        <f t="shared" si="58"/>
        <v>!!!</v>
      </c>
      <c r="C283" s="225"/>
      <c r="D283" s="243"/>
      <c r="E283" s="238"/>
      <c r="F283" s="172"/>
      <c r="G283" s="191"/>
      <c r="H283" s="28"/>
      <c r="I283" s="213"/>
      <c r="J283" s="213"/>
      <c r="K283" s="213"/>
      <c r="L283" s="213"/>
      <c r="M283" s="213"/>
      <c r="N283" s="321"/>
      <c r="P283" s="253" t="str">
        <f t="shared" si="65"/>
        <v>Leer</v>
      </c>
      <c r="Q283" s="253" t="str">
        <f t="shared" si="66"/>
        <v>Leer</v>
      </c>
      <c r="R283" s="253" t="str">
        <f>VLOOKUP($C283,{"29 -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3" s="253">
        <f t="shared" si="59"/>
        <v>0</v>
      </c>
      <c r="T283" s="253">
        <f t="shared" si="60"/>
        <v>0</v>
      </c>
      <c r="U283" s="253">
        <f t="shared" si="61"/>
        <v>0</v>
      </c>
      <c r="V283" s="253">
        <f t="shared" si="62"/>
        <v>0</v>
      </c>
      <c r="W283" s="253">
        <f t="shared" si="63"/>
        <v>0</v>
      </c>
      <c r="X283" s="253">
        <f t="shared" si="64"/>
        <v>0</v>
      </c>
    </row>
    <row r="284" spans="2:24" ht="15" customHeight="1" x14ac:dyDescent="0.35">
      <c r="B284" s="58" t="str">
        <f t="shared" si="58"/>
        <v>!!!</v>
      </c>
      <c r="C284" s="225"/>
      <c r="D284" s="243"/>
      <c r="E284" s="238"/>
      <c r="F284" s="172"/>
      <c r="G284" s="191"/>
      <c r="H284" s="28"/>
      <c r="I284" s="213"/>
      <c r="J284" s="213"/>
      <c r="K284" s="213"/>
      <c r="L284" s="213"/>
      <c r="M284" s="213"/>
      <c r="N284" s="321"/>
      <c r="P284" s="253" t="str">
        <f t="shared" si="65"/>
        <v>Leer</v>
      </c>
      <c r="Q284" s="253" t="str">
        <f t="shared" si="66"/>
        <v>Leer</v>
      </c>
      <c r="R284" s="253" t="str">
        <f>VLOOKUP($C284,{"29 -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4" s="253">
        <f t="shared" si="59"/>
        <v>0</v>
      </c>
      <c r="T284" s="253">
        <f t="shared" si="60"/>
        <v>0</v>
      </c>
      <c r="U284" s="253">
        <f t="shared" si="61"/>
        <v>0</v>
      </c>
      <c r="V284" s="253">
        <f t="shared" si="62"/>
        <v>0</v>
      </c>
      <c r="W284" s="253">
        <f t="shared" si="63"/>
        <v>0</v>
      </c>
      <c r="X284" s="253">
        <f t="shared" si="64"/>
        <v>0</v>
      </c>
    </row>
    <row r="285" spans="2:24" ht="15" customHeight="1" x14ac:dyDescent="0.35">
      <c r="B285" s="58" t="str">
        <f t="shared" si="58"/>
        <v>!!!</v>
      </c>
      <c r="C285" s="225"/>
      <c r="D285" s="243"/>
      <c r="E285" s="238"/>
      <c r="F285" s="172"/>
      <c r="G285" s="191"/>
      <c r="H285" s="28"/>
      <c r="I285" s="213"/>
      <c r="J285" s="213"/>
      <c r="K285" s="213"/>
      <c r="L285" s="213"/>
      <c r="M285" s="213"/>
      <c r="N285" s="321"/>
      <c r="P285" s="253" t="str">
        <f t="shared" si="65"/>
        <v>Leer</v>
      </c>
      <c r="Q285" s="253" t="str">
        <f t="shared" si="66"/>
        <v>Leer</v>
      </c>
      <c r="R285" s="253" t="str">
        <f>VLOOKUP($C285,{"29 -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5" s="253">
        <f t="shared" si="59"/>
        <v>0</v>
      </c>
      <c r="T285" s="253">
        <f t="shared" si="60"/>
        <v>0</v>
      </c>
      <c r="U285" s="253">
        <f t="shared" si="61"/>
        <v>0</v>
      </c>
      <c r="V285" s="253">
        <f t="shared" si="62"/>
        <v>0</v>
      </c>
      <c r="W285" s="253">
        <f t="shared" si="63"/>
        <v>0</v>
      </c>
      <c r="X285" s="253">
        <f t="shared" si="64"/>
        <v>0</v>
      </c>
    </row>
    <row r="286" spans="2:24" ht="15" customHeight="1" x14ac:dyDescent="0.35">
      <c r="B286" s="58" t="str">
        <f t="shared" si="58"/>
        <v>!!!</v>
      </c>
      <c r="C286" s="225"/>
      <c r="D286" s="243"/>
      <c r="E286" s="238"/>
      <c r="F286" s="172"/>
      <c r="G286" s="191"/>
      <c r="H286" s="28"/>
      <c r="I286" s="213"/>
      <c r="J286" s="213"/>
      <c r="K286" s="213"/>
      <c r="L286" s="213"/>
      <c r="M286" s="213"/>
      <c r="N286" s="321"/>
      <c r="P286" s="253" t="str">
        <f t="shared" si="65"/>
        <v>Leer</v>
      </c>
      <c r="Q286" s="253" t="str">
        <f t="shared" si="66"/>
        <v>Leer</v>
      </c>
      <c r="R286" s="253" t="str">
        <f>VLOOKUP($C286,{"29 -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6" s="253">
        <f t="shared" si="59"/>
        <v>0</v>
      </c>
      <c r="T286" s="253">
        <f t="shared" si="60"/>
        <v>0</v>
      </c>
      <c r="U286" s="253">
        <f t="shared" si="61"/>
        <v>0</v>
      </c>
      <c r="V286" s="253">
        <f t="shared" si="62"/>
        <v>0</v>
      </c>
      <c r="W286" s="253">
        <f t="shared" si="63"/>
        <v>0</v>
      </c>
      <c r="X286" s="253">
        <f t="shared" si="64"/>
        <v>0</v>
      </c>
    </row>
    <row r="287" spans="2:24" ht="15" customHeight="1" x14ac:dyDescent="0.35">
      <c r="B287" s="58" t="str">
        <f t="shared" si="58"/>
        <v>!!!</v>
      </c>
      <c r="C287" s="225"/>
      <c r="D287" s="243"/>
      <c r="E287" s="238"/>
      <c r="F287" s="172"/>
      <c r="G287" s="191"/>
      <c r="H287" s="28"/>
      <c r="I287" s="213"/>
      <c r="J287" s="213"/>
      <c r="K287" s="213"/>
      <c r="L287" s="213"/>
      <c r="M287" s="213"/>
      <c r="N287" s="321"/>
      <c r="P287" s="253" t="str">
        <f t="shared" si="65"/>
        <v>Leer</v>
      </c>
      <c r="Q287" s="253" t="str">
        <f t="shared" si="66"/>
        <v>Leer</v>
      </c>
      <c r="R287" s="253" t="str">
        <f>VLOOKUP($C287,{"29 -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7" s="253">
        <f t="shared" si="59"/>
        <v>0</v>
      </c>
      <c r="T287" s="253">
        <f t="shared" si="60"/>
        <v>0</v>
      </c>
      <c r="U287" s="253">
        <f t="shared" si="61"/>
        <v>0</v>
      </c>
      <c r="V287" s="253">
        <f t="shared" si="62"/>
        <v>0</v>
      </c>
      <c r="W287" s="253">
        <f t="shared" si="63"/>
        <v>0</v>
      </c>
      <c r="X287" s="253">
        <f t="shared" si="64"/>
        <v>0</v>
      </c>
    </row>
    <row r="288" spans="2:24" ht="15" customHeight="1" x14ac:dyDescent="0.35">
      <c r="B288" s="58" t="str">
        <f t="shared" si="58"/>
        <v>!!!</v>
      </c>
      <c r="C288" s="225"/>
      <c r="D288" s="243"/>
      <c r="E288" s="238"/>
      <c r="F288" s="172"/>
      <c r="G288" s="191"/>
      <c r="H288" s="28"/>
      <c r="I288" s="213"/>
      <c r="J288" s="213"/>
      <c r="K288" s="213"/>
      <c r="L288" s="213"/>
      <c r="M288" s="213"/>
      <c r="N288" s="321"/>
      <c r="P288" s="253" t="str">
        <f t="shared" si="65"/>
        <v>Leer</v>
      </c>
      <c r="Q288" s="253" t="str">
        <f t="shared" si="66"/>
        <v>Leer</v>
      </c>
      <c r="R288" s="253" t="str">
        <f>VLOOKUP($C288,{"29 -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8" s="253">
        <f t="shared" si="59"/>
        <v>0</v>
      </c>
      <c r="T288" s="253">
        <f t="shared" si="60"/>
        <v>0</v>
      </c>
      <c r="U288" s="253">
        <f t="shared" si="61"/>
        <v>0</v>
      </c>
      <c r="V288" s="253">
        <f t="shared" si="62"/>
        <v>0</v>
      </c>
      <c r="W288" s="253">
        <f t="shared" si="63"/>
        <v>0</v>
      </c>
      <c r="X288" s="253">
        <f t="shared" si="64"/>
        <v>0</v>
      </c>
    </row>
    <row r="289" spans="2:24" ht="15" customHeight="1" x14ac:dyDescent="0.35">
      <c r="B289" s="58" t="str">
        <f t="shared" si="58"/>
        <v>!!!</v>
      </c>
      <c r="C289" s="225"/>
      <c r="D289" s="243"/>
      <c r="E289" s="238"/>
      <c r="F289" s="172"/>
      <c r="G289" s="191"/>
      <c r="H289" s="28"/>
      <c r="I289" s="213"/>
      <c r="J289" s="213"/>
      <c r="K289" s="213"/>
      <c r="L289" s="213"/>
      <c r="M289" s="213"/>
      <c r="N289" s="321"/>
      <c r="P289" s="253" t="str">
        <f t="shared" si="65"/>
        <v>Leer</v>
      </c>
      <c r="Q289" s="253" t="str">
        <f t="shared" si="66"/>
        <v>Leer</v>
      </c>
      <c r="R289" s="253" t="str">
        <f>VLOOKUP($C289,{"29 -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9" s="253">
        <f t="shared" si="59"/>
        <v>0</v>
      </c>
      <c r="T289" s="253">
        <f t="shared" si="60"/>
        <v>0</v>
      </c>
      <c r="U289" s="253">
        <f t="shared" si="61"/>
        <v>0</v>
      </c>
      <c r="V289" s="253">
        <f t="shared" si="62"/>
        <v>0</v>
      </c>
      <c r="W289" s="253">
        <f t="shared" si="63"/>
        <v>0</v>
      </c>
      <c r="X289" s="253">
        <f t="shared" si="64"/>
        <v>0</v>
      </c>
    </row>
    <row r="290" spans="2:24" ht="15" customHeight="1" x14ac:dyDescent="0.35">
      <c r="B290" s="58" t="str">
        <f t="shared" si="58"/>
        <v>!!!</v>
      </c>
      <c r="C290" s="225"/>
      <c r="D290" s="243"/>
      <c r="E290" s="238"/>
      <c r="F290" s="172"/>
      <c r="G290" s="191"/>
      <c r="H290" s="28"/>
      <c r="I290" s="213"/>
      <c r="J290" s="213"/>
      <c r="K290" s="213"/>
      <c r="L290" s="213"/>
      <c r="M290" s="213"/>
      <c r="N290" s="321"/>
      <c r="P290" s="253" t="str">
        <f t="shared" si="65"/>
        <v>Leer</v>
      </c>
      <c r="Q290" s="253" t="str">
        <f t="shared" si="66"/>
        <v>Leer</v>
      </c>
      <c r="R290" s="253" t="str">
        <f>VLOOKUP($C290,{"29 -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0" s="253">
        <f t="shared" si="59"/>
        <v>0</v>
      </c>
      <c r="T290" s="253">
        <f t="shared" si="60"/>
        <v>0</v>
      </c>
      <c r="U290" s="253">
        <f t="shared" si="61"/>
        <v>0</v>
      </c>
      <c r="V290" s="253">
        <f t="shared" si="62"/>
        <v>0</v>
      </c>
      <c r="W290" s="253">
        <f t="shared" si="63"/>
        <v>0</v>
      </c>
      <c r="X290" s="253">
        <f t="shared" si="64"/>
        <v>0</v>
      </c>
    </row>
    <row r="291" spans="2:24" ht="15" customHeight="1" x14ac:dyDescent="0.35">
      <c r="B291" s="58" t="str">
        <f t="shared" si="58"/>
        <v>!!!</v>
      </c>
      <c r="C291" s="225"/>
      <c r="D291" s="243"/>
      <c r="E291" s="238"/>
      <c r="F291" s="172"/>
      <c r="G291" s="191"/>
      <c r="H291" s="28"/>
      <c r="I291" s="213"/>
      <c r="J291" s="213"/>
      <c r="K291" s="213"/>
      <c r="L291" s="213"/>
      <c r="M291" s="213"/>
      <c r="N291" s="321"/>
      <c r="P291" s="253" t="str">
        <f t="shared" si="65"/>
        <v>Leer</v>
      </c>
      <c r="Q291" s="253" t="str">
        <f t="shared" si="66"/>
        <v>Leer</v>
      </c>
      <c r="R291" s="253" t="str">
        <f>VLOOKUP($C291,{"29 -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1" s="253">
        <f t="shared" si="59"/>
        <v>0</v>
      </c>
      <c r="T291" s="253">
        <f t="shared" si="60"/>
        <v>0</v>
      </c>
      <c r="U291" s="253">
        <f t="shared" si="61"/>
        <v>0</v>
      </c>
      <c r="V291" s="253">
        <f t="shared" si="62"/>
        <v>0</v>
      </c>
      <c r="W291" s="253">
        <f t="shared" si="63"/>
        <v>0</v>
      </c>
      <c r="X291" s="253">
        <f t="shared" si="64"/>
        <v>0</v>
      </c>
    </row>
    <row r="292" spans="2:24" ht="15" customHeight="1" x14ac:dyDescent="0.35">
      <c r="B292" s="58" t="str">
        <f t="shared" si="58"/>
        <v>!!!</v>
      </c>
      <c r="C292" s="225"/>
      <c r="D292" s="243"/>
      <c r="E292" s="238"/>
      <c r="F292" s="172"/>
      <c r="G292" s="191"/>
      <c r="H292" s="28"/>
      <c r="I292" s="213"/>
      <c r="J292" s="213"/>
      <c r="K292" s="213"/>
      <c r="L292" s="213"/>
      <c r="M292" s="213"/>
      <c r="N292" s="321"/>
      <c r="P292" s="253" t="str">
        <f t="shared" si="65"/>
        <v>Leer</v>
      </c>
      <c r="Q292" s="253" t="str">
        <f t="shared" si="66"/>
        <v>Leer</v>
      </c>
      <c r="R292" s="253" t="str">
        <f>VLOOKUP($C292,{"29 -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2" s="253">
        <f t="shared" si="59"/>
        <v>0</v>
      </c>
      <c r="T292" s="253">
        <f t="shared" si="60"/>
        <v>0</v>
      </c>
      <c r="U292" s="253">
        <f t="shared" si="61"/>
        <v>0</v>
      </c>
      <c r="V292" s="253">
        <f t="shared" si="62"/>
        <v>0</v>
      </c>
      <c r="W292" s="253">
        <f t="shared" si="63"/>
        <v>0</v>
      </c>
      <c r="X292" s="253">
        <f t="shared" si="64"/>
        <v>0</v>
      </c>
    </row>
    <row r="293" spans="2:24" ht="15" customHeight="1" x14ac:dyDescent="0.35">
      <c r="B293" s="58" t="str">
        <f t="shared" si="58"/>
        <v>!!!</v>
      </c>
      <c r="C293" s="225"/>
      <c r="D293" s="243"/>
      <c r="E293" s="238"/>
      <c r="F293" s="172"/>
      <c r="G293" s="191"/>
      <c r="H293" s="28"/>
      <c r="I293" s="213"/>
      <c r="J293" s="213"/>
      <c r="K293" s="213"/>
      <c r="L293" s="213"/>
      <c r="M293" s="213"/>
      <c r="N293" s="321"/>
      <c r="P293" s="253" t="str">
        <f t="shared" si="65"/>
        <v>Leer</v>
      </c>
      <c r="Q293" s="253" t="str">
        <f t="shared" si="66"/>
        <v>Leer</v>
      </c>
      <c r="R293" s="253" t="str">
        <f>VLOOKUP($C293,{"29 -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3" s="253">
        <f t="shared" si="59"/>
        <v>0</v>
      </c>
      <c r="T293" s="253">
        <f t="shared" si="60"/>
        <v>0</v>
      </c>
      <c r="U293" s="253">
        <f t="shared" si="61"/>
        <v>0</v>
      </c>
      <c r="V293" s="253">
        <f t="shared" si="62"/>
        <v>0</v>
      </c>
      <c r="W293" s="253">
        <f t="shared" si="63"/>
        <v>0</v>
      </c>
      <c r="X293" s="253">
        <f t="shared" si="64"/>
        <v>0</v>
      </c>
    </row>
    <row r="294" spans="2:24" ht="15" customHeight="1" x14ac:dyDescent="0.35">
      <c r="B294" s="58" t="str">
        <f t="shared" si="58"/>
        <v>!!!</v>
      </c>
      <c r="C294" s="225"/>
      <c r="D294" s="243"/>
      <c r="E294" s="238"/>
      <c r="F294" s="172"/>
      <c r="G294" s="191"/>
      <c r="H294" s="28"/>
      <c r="I294" s="213"/>
      <c r="J294" s="213"/>
      <c r="K294" s="213"/>
      <c r="L294" s="213"/>
      <c r="M294" s="213"/>
      <c r="N294" s="321"/>
      <c r="P294" s="253" t="str">
        <f t="shared" si="65"/>
        <v>Leer</v>
      </c>
      <c r="Q294" s="253" t="str">
        <f t="shared" si="66"/>
        <v>Leer</v>
      </c>
      <c r="R294" s="253" t="str">
        <f>VLOOKUP($C294,{"29 -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4" s="253">
        <f t="shared" si="59"/>
        <v>0</v>
      </c>
      <c r="T294" s="253">
        <f t="shared" si="60"/>
        <v>0</v>
      </c>
      <c r="U294" s="253">
        <f t="shared" si="61"/>
        <v>0</v>
      </c>
      <c r="V294" s="253">
        <f t="shared" si="62"/>
        <v>0</v>
      </c>
      <c r="W294" s="253">
        <f t="shared" si="63"/>
        <v>0</v>
      </c>
      <c r="X294" s="253">
        <f t="shared" si="64"/>
        <v>0</v>
      </c>
    </row>
    <row r="295" spans="2:24" ht="15" customHeight="1" x14ac:dyDescent="0.35">
      <c r="B295" s="58" t="str">
        <f t="shared" si="58"/>
        <v>!!!</v>
      </c>
      <c r="C295" s="225"/>
      <c r="D295" s="243"/>
      <c r="E295" s="238"/>
      <c r="F295" s="172"/>
      <c r="G295" s="191"/>
      <c r="H295" s="28"/>
      <c r="I295" s="213"/>
      <c r="J295" s="213"/>
      <c r="K295" s="213"/>
      <c r="L295" s="213"/>
      <c r="M295" s="213"/>
      <c r="N295" s="321"/>
      <c r="P295" s="253" t="str">
        <f t="shared" si="65"/>
        <v>Leer</v>
      </c>
      <c r="Q295" s="253" t="str">
        <f t="shared" si="66"/>
        <v>Leer</v>
      </c>
      <c r="R295" s="253" t="str">
        <f>VLOOKUP($C295,{"29 -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5" s="253">
        <f t="shared" si="59"/>
        <v>0</v>
      </c>
      <c r="T295" s="253">
        <f t="shared" si="60"/>
        <v>0</v>
      </c>
      <c r="U295" s="253">
        <f t="shared" si="61"/>
        <v>0</v>
      </c>
      <c r="V295" s="253">
        <f t="shared" si="62"/>
        <v>0</v>
      </c>
      <c r="W295" s="253">
        <f t="shared" si="63"/>
        <v>0</v>
      </c>
      <c r="X295" s="253">
        <f t="shared" si="64"/>
        <v>0</v>
      </c>
    </row>
    <row r="296" spans="2:24" ht="15" customHeight="1" x14ac:dyDescent="0.35">
      <c r="B296" s="58" t="str">
        <f t="shared" si="58"/>
        <v>!!!</v>
      </c>
      <c r="C296" s="225"/>
      <c r="D296" s="243"/>
      <c r="E296" s="238"/>
      <c r="F296" s="172"/>
      <c r="G296" s="191"/>
      <c r="H296" s="28"/>
      <c r="I296" s="213"/>
      <c r="J296" s="213"/>
      <c r="K296" s="213"/>
      <c r="L296" s="213"/>
      <c r="M296" s="213"/>
      <c r="N296" s="321"/>
      <c r="P296" s="253" t="str">
        <f t="shared" si="65"/>
        <v>Leer</v>
      </c>
      <c r="Q296" s="253" t="str">
        <f t="shared" si="66"/>
        <v>Leer</v>
      </c>
      <c r="R296" s="253" t="str">
        <f>VLOOKUP($C296,{"29 -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6" s="253">
        <f t="shared" si="59"/>
        <v>0</v>
      </c>
      <c r="T296" s="253">
        <f t="shared" si="60"/>
        <v>0</v>
      </c>
      <c r="U296" s="253">
        <f t="shared" si="61"/>
        <v>0</v>
      </c>
      <c r="V296" s="253">
        <f t="shared" si="62"/>
        <v>0</v>
      </c>
      <c r="W296" s="253">
        <f t="shared" si="63"/>
        <v>0</v>
      </c>
      <c r="X296" s="253">
        <f t="shared" si="64"/>
        <v>0</v>
      </c>
    </row>
    <row r="297" spans="2:24" ht="15" customHeight="1" x14ac:dyDescent="0.35">
      <c r="B297" s="58" t="str">
        <f t="shared" si="58"/>
        <v>!!!</v>
      </c>
      <c r="C297" s="225"/>
      <c r="D297" s="243"/>
      <c r="E297" s="238"/>
      <c r="F297" s="172"/>
      <c r="G297" s="191"/>
      <c r="H297" s="28"/>
      <c r="I297" s="213"/>
      <c r="J297" s="213"/>
      <c r="K297" s="213"/>
      <c r="L297" s="213"/>
      <c r="M297" s="213"/>
      <c r="N297" s="321"/>
      <c r="P297" s="253" t="str">
        <f t="shared" si="65"/>
        <v>Leer</v>
      </c>
      <c r="Q297" s="253" t="str">
        <f t="shared" si="66"/>
        <v>Leer</v>
      </c>
      <c r="R297" s="253" t="str">
        <f>VLOOKUP($C297,{"29 -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7" s="253">
        <f t="shared" si="59"/>
        <v>0</v>
      </c>
      <c r="T297" s="253">
        <f t="shared" si="60"/>
        <v>0</v>
      </c>
      <c r="U297" s="253">
        <f t="shared" si="61"/>
        <v>0</v>
      </c>
      <c r="V297" s="253">
        <f t="shared" si="62"/>
        <v>0</v>
      </c>
      <c r="W297" s="253">
        <f t="shared" si="63"/>
        <v>0</v>
      </c>
      <c r="X297" s="253">
        <f t="shared" si="64"/>
        <v>0</v>
      </c>
    </row>
    <row r="298" spans="2:24" ht="15" customHeight="1" x14ac:dyDescent="0.35">
      <c r="B298" s="58" t="str">
        <f t="shared" si="58"/>
        <v>!!!</v>
      </c>
      <c r="C298" s="225"/>
      <c r="D298" s="243"/>
      <c r="E298" s="238"/>
      <c r="F298" s="172"/>
      <c r="G298" s="191"/>
      <c r="H298" s="28"/>
      <c r="I298" s="213"/>
      <c r="J298" s="213"/>
      <c r="K298" s="213"/>
      <c r="L298" s="213"/>
      <c r="M298" s="213"/>
      <c r="N298" s="321"/>
      <c r="P298" s="253" t="str">
        <f t="shared" si="65"/>
        <v>Leer</v>
      </c>
      <c r="Q298" s="253" t="str">
        <f t="shared" si="66"/>
        <v>Leer</v>
      </c>
      <c r="R298" s="253" t="str">
        <f>VLOOKUP($C298,{"29 -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8" s="253">
        <f t="shared" si="59"/>
        <v>0</v>
      </c>
      <c r="T298" s="253">
        <f t="shared" si="60"/>
        <v>0</v>
      </c>
      <c r="U298" s="253">
        <f t="shared" si="61"/>
        <v>0</v>
      </c>
      <c r="V298" s="253">
        <f t="shared" si="62"/>
        <v>0</v>
      </c>
      <c r="W298" s="253">
        <f t="shared" si="63"/>
        <v>0</v>
      </c>
      <c r="X298" s="253">
        <f t="shared" si="64"/>
        <v>0</v>
      </c>
    </row>
    <row r="299" spans="2:24" ht="15" customHeight="1" x14ac:dyDescent="0.35">
      <c r="B299" s="58" t="str">
        <f t="shared" si="58"/>
        <v>!!!</v>
      </c>
      <c r="C299" s="225"/>
      <c r="D299" s="243"/>
      <c r="E299" s="238"/>
      <c r="F299" s="172"/>
      <c r="G299" s="191"/>
      <c r="H299" s="28"/>
      <c r="I299" s="213"/>
      <c r="J299" s="213"/>
      <c r="K299" s="213"/>
      <c r="L299" s="213"/>
      <c r="M299" s="213"/>
      <c r="N299" s="321"/>
      <c r="P299" s="253" t="str">
        <f t="shared" si="65"/>
        <v>Leer</v>
      </c>
      <c r="Q299" s="253" t="str">
        <f t="shared" si="66"/>
        <v>Leer</v>
      </c>
      <c r="R299" s="253" t="str">
        <f>VLOOKUP($C299,{"29 -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9" s="253">
        <f t="shared" si="59"/>
        <v>0</v>
      </c>
      <c r="T299" s="253">
        <f t="shared" si="60"/>
        <v>0</v>
      </c>
      <c r="U299" s="253">
        <f t="shared" si="61"/>
        <v>0</v>
      </c>
      <c r="V299" s="253">
        <f t="shared" si="62"/>
        <v>0</v>
      </c>
      <c r="W299" s="253">
        <f t="shared" si="63"/>
        <v>0</v>
      </c>
      <c r="X299" s="253">
        <f t="shared" si="64"/>
        <v>0</v>
      </c>
    </row>
    <row r="300" spans="2:24" ht="15" customHeight="1" x14ac:dyDescent="0.35">
      <c r="B300" s="58" t="str">
        <f t="shared" si="58"/>
        <v>!!!</v>
      </c>
      <c r="C300" s="225"/>
      <c r="D300" s="243"/>
      <c r="E300" s="238"/>
      <c r="F300" s="172"/>
      <c r="G300" s="191"/>
      <c r="H300" s="28"/>
      <c r="I300" s="213"/>
      <c r="J300" s="213"/>
      <c r="K300" s="213"/>
      <c r="L300" s="213"/>
      <c r="M300" s="213"/>
      <c r="N300" s="321"/>
      <c r="P300" s="253" t="str">
        <f t="shared" si="65"/>
        <v>Leer</v>
      </c>
      <c r="Q300" s="253" t="str">
        <f t="shared" si="66"/>
        <v>Leer</v>
      </c>
      <c r="R300" s="253" t="str">
        <f>VLOOKUP($C300,{"29 -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0" s="253">
        <f t="shared" si="59"/>
        <v>0</v>
      </c>
      <c r="T300" s="253">
        <f t="shared" si="60"/>
        <v>0</v>
      </c>
      <c r="U300" s="253">
        <f t="shared" si="61"/>
        <v>0</v>
      </c>
      <c r="V300" s="253">
        <f t="shared" si="62"/>
        <v>0</v>
      </c>
      <c r="W300" s="253">
        <f t="shared" si="63"/>
        <v>0</v>
      </c>
      <c r="X300" s="253">
        <f t="shared" si="64"/>
        <v>0</v>
      </c>
    </row>
    <row r="301" spans="2:24" ht="15" customHeight="1" x14ac:dyDescent="0.35">
      <c r="B301" s="58" t="str">
        <f t="shared" si="58"/>
        <v>!!!</v>
      </c>
      <c r="C301" s="225"/>
      <c r="D301" s="243"/>
      <c r="E301" s="238"/>
      <c r="F301" s="172"/>
      <c r="G301" s="191"/>
      <c r="H301" s="28"/>
      <c r="I301" s="213"/>
      <c r="J301" s="213"/>
      <c r="K301" s="213"/>
      <c r="L301" s="213"/>
      <c r="M301" s="213"/>
      <c r="N301" s="321"/>
      <c r="P301" s="253" t="str">
        <f t="shared" si="65"/>
        <v>Leer</v>
      </c>
      <c r="Q301" s="253" t="str">
        <f t="shared" si="66"/>
        <v>Leer</v>
      </c>
      <c r="R301" s="253" t="str">
        <f>VLOOKUP($C301,{"29 -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1" s="253">
        <f t="shared" si="59"/>
        <v>0</v>
      </c>
      <c r="T301" s="253">
        <f t="shared" si="60"/>
        <v>0</v>
      </c>
      <c r="U301" s="253">
        <f t="shared" si="61"/>
        <v>0</v>
      </c>
      <c r="V301" s="253">
        <f t="shared" si="62"/>
        <v>0</v>
      </c>
      <c r="W301" s="253">
        <f t="shared" si="63"/>
        <v>0</v>
      </c>
      <c r="X301" s="253">
        <f t="shared" si="64"/>
        <v>0</v>
      </c>
    </row>
    <row r="302" spans="2:24" ht="15" customHeight="1" x14ac:dyDescent="0.35">
      <c r="B302" s="58" t="str">
        <f t="shared" si="58"/>
        <v>!!!</v>
      </c>
      <c r="C302" s="225"/>
      <c r="D302" s="243"/>
      <c r="E302" s="238"/>
      <c r="F302" s="172"/>
      <c r="G302" s="191"/>
      <c r="H302" s="28"/>
      <c r="I302" s="213"/>
      <c r="J302" s="213"/>
      <c r="K302" s="213"/>
      <c r="L302" s="213"/>
      <c r="M302" s="213"/>
      <c r="N302" s="321"/>
      <c r="P302" s="253" t="str">
        <f t="shared" si="65"/>
        <v>Leer</v>
      </c>
      <c r="Q302" s="253" t="str">
        <f t="shared" si="66"/>
        <v>Leer</v>
      </c>
      <c r="R302" s="253" t="str">
        <f>VLOOKUP($C302,{"29 -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2" s="253">
        <f t="shared" si="59"/>
        <v>0</v>
      </c>
      <c r="T302" s="253">
        <f t="shared" si="60"/>
        <v>0</v>
      </c>
      <c r="U302" s="253">
        <f t="shared" si="61"/>
        <v>0</v>
      </c>
      <c r="V302" s="253">
        <f t="shared" si="62"/>
        <v>0</v>
      </c>
      <c r="W302" s="253">
        <f t="shared" si="63"/>
        <v>0</v>
      </c>
      <c r="X302" s="253">
        <f t="shared" si="64"/>
        <v>0</v>
      </c>
    </row>
    <row r="303" spans="2:24" ht="15" customHeight="1" x14ac:dyDescent="0.35">
      <c r="B303" s="58" t="str">
        <f t="shared" si="58"/>
        <v>!!!</v>
      </c>
      <c r="C303" s="225"/>
      <c r="D303" s="243"/>
      <c r="E303" s="238"/>
      <c r="F303" s="172"/>
      <c r="G303" s="191"/>
      <c r="H303" s="28"/>
      <c r="I303" s="213"/>
      <c r="J303" s="213"/>
      <c r="K303" s="213"/>
      <c r="L303" s="213"/>
      <c r="M303" s="213"/>
      <c r="N303" s="321"/>
      <c r="P303" s="253" t="str">
        <f t="shared" si="65"/>
        <v>Leer</v>
      </c>
      <c r="Q303" s="253" t="str">
        <f t="shared" si="66"/>
        <v>Leer</v>
      </c>
      <c r="R303" s="253" t="str">
        <f>VLOOKUP($C303,{"29 -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3" s="253">
        <f t="shared" si="59"/>
        <v>0</v>
      </c>
      <c r="T303" s="253">
        <f t="shared" si="60"/>
        <v>0</v>
      </c>
      <c r="U303" s="253">
        <f t="shared" si="61"/>
        <v>0</v>
      </c>
      <c r="V303" s="253">
        <f t="shared" si="62"/>
        <v>0</v>
      </c>
      <c r="W303" s="253">
        <f t="shared" si="63"/>
        <v>0</v>
      </c>
      <c r="X303" s="253">
        <f t="shared" si="64"/>
        <v>0</v>
      </c>
    </row>
    <row r="304" spans="2:24" ht="15" customHeight="1" x14ac:dyDescent="0.35">
      <c r="B304" s="58" t="str">
        <f t="shared" si="58"/>
        <v>!!!</v>
      </c>
      <c r="C304" s="225"/>
      <c r="D304" s="243"/>
      <c r="E304" s="238"/>
      <c r="F304" s="172"/>
      <c r="G304" s="191"/>
      <c r="H304" s="28"/>
      <c r="I304" s="213"/>
      <c r="J304" s="213"/>
      <c r="K304" s="213"/>
      <c r="L304" s="213"/>
      <c r="M304" s="213"/>
      <c r="N304" s="321"/>
      <c r="P304" s="253" t="str">
        <f t="shared" si="65"/>
        <v>Leer</v>
      </c>
      <c r="Q304" s="253" t="str">
        <f t="shared" si="66"/>
        <v>Leer</v>
      </c>
      <c r="R304" s="253" t="str">
        <f>VLOOKUP($C304,{"29 -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4" s="253">
        <f t="shared" si="59"/>
        <v>0</v>
      </c>
      <c r="T304" s="253">
        <f t="shared" si="60"/>
        <v>0</v>
      </c>
      <c r="U304" s="253">
        <f t="shared" si="61"/>
        <v>0</v>
      </c>
      <c r="V304" s="253">
        <f t="shared" si="62"/>
        <v>0</v>
      </c>
      <c r="W304" s="253">
        <f t="shared" si="63"/>
        <v>0</v>
      </c>
      <c r="X304" s="253">
        <f t="shared" si="64"/>
        <v>0</v>
      </c>
    </row>
    <row r="305" spans="2:24" ht="15" customHeight="1" x14ac:dyDescent="0.35">
      <c r="B305" s="58" t="str">
        <f t="shared" si="58"/>
        <v>!!!</v>
      </c>
      <c r="C305" s="225"/>
      <c r="D305" s="243"/>
      <c r="E305" s="238"/>
      <c r="F305" s="172"/>
      <c r="G305" s="191"/>
      <c r="H305" s="28"/>
      <c r="I305" s="213"/>
      <c r="J305" s="213"/>
      <c r="K305" s="213"/>
      <c r="L305" s="213"/>
      <c r="M305" s="213"/>
      <c r="N305" s="321"/>
      <c r="P305" s="253" t="str">
        <f t="shared" si="65"/>
        <v>Leer</v>
      </c>
      <c r="Q305" s="253" t="str">
        <f t="shared" si="66"/>
        <v>Leer</v>
      </c>
      <c r="R305" s="253" t="str">
        <f>VLOOKUP($C305,{"29 -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5" s="253">
        <f t="shared" si="59"/>
        <v>0</v>
      </c>
      <c r="T305" s="253">
        <f t="shared" si="60"/>
        <v>0</v>
      </c>
      <c r="U305" s="253">
        <f t="shared" si="61"/>
        <v>0</v>
      </c>
      <c r="V305" s="253">
        <f t="shared" si="62"/>
        <v>0</v>
      </c>
      <c r="W305" s="253">
        <f t="shared" si="63"/>
        <v>0</v>
      </c>
      <c r="X305" s="253">
        <f t="shared" si="64"/>
        <v>0</v>
      </c>
    </row>
    <row r="306" spans="2:24" ht="15" customHeight="1" x14ac:dyDescent="0.35">
      <c r="B306" s="58" t="str">
        <f t="shared" si="58"/>
        <v>!!!</v>
      </c>
      <c r="C306" s="225"/>
      <c r="D306" s="243"/>
      <c r="E306" s="238"/>
      <c r="F306" s="172"/>
      <c r="G306" s="191"/>
      <c r="H306" s="28"/>
      <c r="I306" s="213"/>
      <c r="J306" s="213"/>
      <c r="K306" s="213"/>
      <c r="L306" s="213"/>
      <c r="M306" s="213"/>
      <c r="N306" s="321"/>
      <c r="P306" s="253" t="str">
        <f t="shared" si="65"/>
        <v>Leer</v>
      </c>
      <c r="Q306" s="253" t="str">
        <f t="shared" si="66"/>
        <v>Leer</v>
      </c>
      <c r="R306" s="253" t="str">
        <f>VLOOKUP($C306,{"29 -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6" s="253">
        <f t="shared" si="59"/>
        <v>0</v>
      </c>
      <c r="T306" s="253">
        <f t="shared" si="60"/>
        <v>0</v>
      </c>
      <c r="U306" s="253">
        <f t="shared" si="61"/>
        <v>0</v>
      </c>
      <c r="V306" s="253">
        <f t="shared" si="62"/>
        <v>0</v>
      </c>
      <c r="W306" s="253">
        <f t="shared" si="63"/>
        <v>0</v>
      </c>
      <c r="X306" s="253">
        <f t="shared" si="64"/>
        <v>0</v>
      </c>
    </row>
    <row r="307" spans="2:24" ht="15" customHeight="1" x14ac:dyDescent="0.35">
      <c r="B307" s="58" t="str">
        <f t="shared" si="58"/>
        <v>!!!</v>
      </c>
      <c r="C307" s="225"/>
      <c r="D307" s="243"/>
      <c r="E307" s="238"/>
      <c r="F307" s="172"/>
      <c r="G307" s="191"/>
      <c r="H307" s="28"/>
      <c r="I307" s="213"/>
      <c r="J307" s="213"/>
      <c r="K307" s="213"/>
      <c r="L307" s="213"/>
      <c r="M307" s="213"/>
      <c r="N307" s="321"/>
      <c r="P307" s="253" t="str">
        <f t="shared" si="65"/>
        <v>Leer</v>
      </c>
      <c r="Q307" s="253" t="str">
        <f t="shared" si="66"/>
        <v>Leer</v>
      </c>
      <c r="R307" s="253" t="str">
        <f>VLOOKUP($C307,{"29 -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7" s="253">
        <f t="shared" si="59"/>
        <v>0</v>
      </c>
      <c r="T307" s="253">
        <f t="shared" si="60"/>
        <v>0</v>
      </c>
      <c r="U307" s="253">
        <f t="shared" si="61"/>
        <v>0</v>
      </c>
      <c r="V307" s="253">
        <f t="shared" si="62"/>
        <v>0</v>
      </c>
      <c r="W307" s="253">
        <f t="shared" si="63"/>
        <v>0</v>
      </c>
      <c r="X307" s="253">
        <f t="shared" si="64"/>
        <v>0</v>
      </c>
    </row>
    <row r="308" spans="2:24" ht="15" customHeight="1" x14ac:dyDescent="0.35">
      <c r="B308" s="58" t="str">
        <f t="shared" si="58"/>
        <v>!!!</v>
      </c>
      <c r="C308" s="225"/>
      <c r="D308" s="243"/>
      <c r="E308" s="238"/>
      <c r="F308" s="172"/>
      <c r="G308" s="191"/>
      <c r="H308" s="28"/>
      <c r="I308" s="213"/>
      <c r="J308" s="213"/>
      <c r="K308" s="213"/>
      <c r="L308" s="213"/>
      <c r="M308" s="213"/>
      <c r="N308" s="321"/>
      <c r="P308" s="253" t="str">
        <f t="shared" si="65"/>
        <v>Leer</v>
      </c>
      <c r="Q308" s="253" t="str">
        <f t="shared" si="66"/>
        <v>Leer</v>
      </c>
      <c r="R308" s="253" t="str">
        <f>VLOOKUP($C308,{"29 -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8" s="253">
        <f t="shared" si="59"/>
        <v>0</v>
      </c>
      <c r="T308" s="253">
        <f t="shared" si="60"/>
        <v>0</v>
      </c>
      <c r="U308" s="253">
        <f t="shared" si="61"/>
        <v>0</v>
      </c>
      <c r="V308" s="253">
        <f t="shared" si="62"/>
        <v>0</v>
      </c>
      <c r="W308" s="253">
        <f t="shared" si="63"/>
        <v>0</v>
      </c>
      <c r="X308" s="253">
        <f t="shared" si="64"/>
        <v>0</v>
      </c>
    </row>
    <row r="309" spans="2:24" ht="15" customHeight="1" x14ac:dyDescent="0.35">
      <c r="B309" s="58" t="str">
        <f t="shared" si="58"/>
        <v>!!!</v>
      </c>
      <c r="C309" s="225"/>
      <c r="D309" s="243"/>
      <c r="E309" s="238"/>
      <c r="F309" s="172"/>
      <c r="G309" s="191"/>
      <c r="H309" s="28"/>
      <c r="I309" s="213"/>
      <c r="J309" s="213"/>
      <c r="K309" s="213"/>
      <c r="L309" s="213"/>
      <c r="M309" s="213"/>
      <c r="N309" s="321"/>
      <c r="P309" s="253" t="str">
        <f t="shared" si="65"/>
        <v>Leer</v>
      </c>
      <c r="Q309" s="253" t="str">
        <f t="shared" si="66"/>
        <v>Leer</v>
      </c>
      <c r="R309" s="253" t="str">
        <f>VLOOKUP($C309,{"29 -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9" s="253">
        <f t="shared" si="59"/>
        <v>0</v>
      </c>
      <c r="T309" s="253">
        <f t="shared" si="60"/>
        <v>0</v>
      </c>
      <c r="U309" s="253">
        <f t="shared" si="61"/>
        <v>0</v>
      </c>
      <c r="V309" s="253">
        <f t="shared" si="62"/>
        <v>0</v>
      </c>
      <c r="W309" s="253">
        <f t="shared" si="63"/>
        <v>0</v>
      </c>
      <c r="X309" s="253">
        <f t="shared" si="64"/>
        <v>0</v>
      </c>
    </row>
    <row r="310" spans="2:24" ht="15" customHeight="1" x14ac:dyDescent="0.35">
      <c r="B310" s="58" t="str">
        <f t="shared" si="58"/>
        <v>!!!</v>
      </c>
      <c r="C310" s="225"/>
      <c r="D310" s="243"/>
      <c r="E310" s="238"/>
      <c r="F310" s="172"/>
      <c r="G310" s="191"/>
      <c r="H310" s="28"/>
      <c r="I310" s="213"/>
      <c r="J310" s="213"/>
      <c r="K310" s="213"/>
      <c r="L310" s="213"/>
      <c r="M310" s="213"/>
      <c r="N310" s="321"/>
      <c r="P310" s="253" t="str">
        <f t="shared" si="65"/>
        <v>Leer</v>
      </c>
      <c r="Q310" s="253" t="str">
        <f t="shared" si="66"/>
        <v>Leer</v>
      </c>
      <c r="R310" s="253" t="str">
        <f>VLOOKUP($C310,{"29 -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0" s="253">
        <f t="shared" si="59"/>
        <v>0</v>
      </c>
      <c r="T310" s="253">
        <f t="shared" si="60"/>
        <v>0</v>
      </c>
      <c r="U310" s="253">
        <f t="shared" si="61"/>
        <v>0</v>
      </c>
      <c r="V310" s="253">
        <f t="shared" si="62"/>
        <v>0</v>
      </c>
      <c r="W310" s="253">
        <f t="shared" si="63"/>
        <v>0</v>
      </c>
      <c r="X310" s="253">
        <f t="shared" si="64"/>
        <v>0</v>
      </c>
    </row>
    <row r="311" spans="2:24" ht="15" customHeight="1" x14ac:dyDescent="0.35">
      <c r="B311" s="58" t="str">
        <f t="shared" si="58"/>
        <v>!!!</v>
      </c>
      <c r="C311" s="225"/>
      <c r="D311" s="243"/>
      <c r="E311" s="238"/>
      <c r="F311" s="172"/>
      <c r="G311" s="191"/>
      <c r="H311" s="28"/>
      <c r="I311" s="213"/>
      <c r="J311" s="213"/>
      <c r="K311" s="213"/>
      <c r="L311" s="213"/>
      <c r="M311" s="213"/>
      <c r="N311" s="321"/>
      <c r="P311" s="253" t="str">
        <f t="shared" si="65"/>
        <v>Leer</v>
      </c>
      <c r="Q311" s="253" t="str">
        <f t="shared" si="66"/>
        <v>Leer</v>
      </c>
      <c r="R311" s="253" t="str">
        <f>VLOOKUP($C311,{"29 -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1" s="253">
        <f t="shared" si="59"/>
        <v>0</v>
      </c>
      <c r="T311" s="253">
        <f t="shared" si="60"/>
        <v>0</v>
      </c>
      <c r="U311" s="253">
        <f t="shared" si="61"/>
        <v>0</v>
      </c>
      <c r="V311" s="253">
        <f t="shared" si="62"/>
        <v>0</v>
      </c>
      <c r="W311" s="253">
        <f t="shared" si="63"/>
        <v>0</v>
      </c>
      <c r="X311" s="253">
        <f t="shared" si="64"/>
        <v>0</v>
      </c>
    </row>
    <row r="312" spans="2:24" ht="15" customHeight="1" x14ac:dyDescent="0.35">
      <c r="B312" s="58" t="str">
        <f t="shared" si="58"/>
        <v>!!!</v>
      </c>
      <c r="C312" s="225"/>
      <c r="D312" s="243"/>
      <c r="E312" s="238"/>
      <c r="F312" s="172"/>
      <c r="G312" s="191"/>
      <c r="H312" s="28"/>
      <c r="I312" s="213"/>
      <c r="J312" s="213"/>
      <c r="K312" s="213"/>
      <c r="L312" s="213"/>
      <c r="M312" s="213"/>
      <c r="N312" s="321"/>
      <c r="P312" s="253" t="str">
        <f t="shared" si="65"/>
        <v>Leer</v>
      </c>
      <c r="Q312" s="253" t="str">
        <f t="shared" si="66"/>
        <v>Leer</v>
      </c>
      <c r="R312" s="253" t="str">
        <f>VLOOKUP($C312,{"29 -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2" s="253">
        <f t="shared" si="59"/>
        <v>0</v>
      </c>
      <c r="T312" s="253">
        <f t="shared" si="60"/>
        <v>0</v>
      </c>
      <c r="U312" s="253">
        <f t="shared" si="61"/>
        <v>0</v>
      </c>
      <c r="V312" s="253">
        <f t="shared" si="62"/>
        <v>0</v>
      </c>
      <c r="W312" s="253">
        <f t="shared" si="63"/>
        <v>0</v>
      </c>
      <c r="X312" s="253">
        <f t="shared" si="64"/>
        <v>0</v>
      </c>
    </row>
    <row r="313" spans="2:24" ht="15" customHeight="1" x14ac:dyDescent="0.35">
      <c r="B313" s="58" t="str">
        <f t="shared" ref="B313:B320" si="67">IF(SUM(S313:W313)&lt;5,"!!!","")</f>
        <v>!!!</v>
      </c>
      <c r="C313" s="225"/>
      <c r="D313" s="243"/>
      <c r="E313" s="238"/>
      <c r="F313" s="172"/>
      <c r="G313" s="191"/>
      <c r="H313" s="28"/>
      <c r="I313" s="213"/>
      <c r="J313" s="213"/>
      <c r="K313" s="213"/>
      <c r="L313" s="213"/>
      <c r="M313" s="213"/>
      <c r="N313" s="321"/>
      <c r="P313" s="253" t="str">
        <f t="shared" si="65"/>
        <v>Leer</v>
      </c>
      <c r="Q313" s="253" t="str">
        <f t="shared" si="66"/>
        <v>Leer</v>
      </c>
      <c r="R313" s="253" t="str">
        <f>VLOOKUP($C313,{"29 -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3" s="253">
        <f t="shared" ref="S313:S320" si="68">IF(LEN(C313)&gt;0,1,0)</f>
        <v>0</v>
      </c>
      <c r="T313" s="253">
        <f t="shared" ref="T313:T320" si="69">IF(LEN(D313)&gt;0,1,0)</f>
        <v>0</v>
      </c>
      <c r="U313" s="253">
        <f t="shared" ref="U313:U320" si="70">IF(LEN(E313)&gt;0,1,0)</f>
        <v>0</v>
      </c>
      <c r="V313" s="253">
        <f t="shared" ref="V313:V320" si="71">IF(LEN(F313)&gt;0,1,0)</f>
        <v>0</v>
      </c>
      <c r="W313" s="253">
        <f t="shared" ref="W313:W320" si="72">IF(LEN(G313)&gt;0,1,0)</f>
        <v>0</v>
      </c>
      <c r="X313" s="253">
        <f t="shared" ref="X313:X320" si="73">IF(LEN(H313)&gt;0,1,0)</f>
        <v>0</v>
      </c>
    </row>
    <row r="314" spans="2:24" ht="15" customHeight="1" x14ac:dyDescent="0.35">
      <c r="B314" s="58" t="str">
        <f t="shared" si="67"/>
        <v>!!!</v>
      </c>
      <c r="C314" s="225"/>
      <c r="D314" s="243"/>
      <c r="E314" s="238"/>
      <c r="F314" s="172"/>
      <c r="G314" s="191"/>
      <c r="H314" s="28"/>
      <c r="I314" s="213"/>
      <c r="J314" s="213"/>
      <c r="K314" s="213"/>
      <c r="L314" s="213"/>
      <c r="M314" s="213"/>
      <c r="N314" s="321"/>
      <c r="P314" s="253" t="str">
        <f t="shared" ref="P314:P320" si="74">IF(C313&lt;&gt;"","Einrichtungen","Leer")</f>
        <v>Leer</v>
      </c>
      <c r="Q314" s="253" t="str">
        <f t="shared" ref="Q314:Q320" si="75">IF($C314&lt;&gt;"","Anrechnungstatbestand","Leer")</f>
        <v>Leer</v>
      </c>
      <c r="R314" s="253" t="str">
        <f>VLOOKUP($C314,{"29 -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4" s="253">
        <f t="shared" si="68"/>
        <v>0</v>
      </c>
      <c r="T314" s="253">
        <f t="shared" si="69"/>
        <v>0</v>
      </c>
      <c r="U314" s="253">
        <f t="shared" si="70"/>
        <v>0</v>
      </c>
      <c r="V314" s="253">
        <f t="shared" si="71"/>
        <v>0</v>
      </c>
      <c r="W314" s="253">
        <f t="shared" si="72"/>
        <v>0</v>
      </c>
      <c r="X314" s="253">
        <f t="shared" si="73"/>
        <v>0</v>
      </c>
    </row>
    <row r="315" spans="2:24" ht="15" customHeight="1" x14ac:dyDescent="0.35">
      <c r="B315" s="58" t="str">
        <f t="shared" si="67"/>
        <v>!!!</v>
      </c>
      <c r="C315" s="225"/>
      <c r="D315" s="243"/>
      <c r="E315" s="238"/>
      <c r="F315" s="172"/>
      <c r="G315" s="191"/>
      <c r="H315" s="28"/>
      <c r="I315" s="213"/>
      <c r="J315" s="213"/>
      <c r="K315" s="213"/>
      <c r="L315" s="213"/>
      <c r="M315" s="213"/>
      <c r="N315" s="321"/>
      <c r="P315" s="253" t="str">
        <f t="shared" si="74"/>
        <v>Leer</v>
      </c>
      <c r="Q315" s="253" t="str">
        <f t="shared" si="75"/>
        <v>Leer</v>
      </c>
      <c r="R315" s="253" t="str">
        <f>VLOOKUP($C315,{"29 -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5" s="253">
        <f t="shared" si="68"/>
        <v>0</v>
      </c>
      <c r="T315" s="253">
        <f t="shared" si="69"/>
        <v>0</v>
      </c>
      <c r="U315" s="253">
        <f t="shared" si="70"/>
        <v>0</v>
      </c>
      <c r="V315" s="253">
        <f t="shared" si="71"/>
        <v>0</v>
      </c>
      <c r="W315" s="253">
        <f t="shared" si="72"/>
        <v>0</v>
      </c>
      <c r="X315" s="253">
        <f t="shared" si="73"/>
        <v>0</v>
      </c>
    </row>
    <row r="316" spans="2:24" ht="15" customHeight="1" x14ac:dyDescent="0.35">
      <c r="B316" s="58" t="str">
        <f t="shared" si="67"/>
        <v>!!!</v>
      </c>
      <c r="C316" s="225"/>
      <c r="D316" s="243"/>
      <c r="E316" s="238"/>
      <c r="F316" s="172"/>
      <c r="G316" s="191"/>
      <c r="H316" s="28"/>
      <c r="I316" s="213"/>
      <c r="J316" s="213"/>
      <c r="K316" s="213"/>
      <c r="L316" s="213"/>
      <c r="M316" s="213"/>
      <c r="N316" s="321"/>
      <c r="P316" s="253" t="str">
        <f t="shared" si="74"/>
        <v>Leer</v>
      </c>
      <c r="Q316" s="253" t="str">
        <f t="shared" si="75"/>
        <v>Leer</v>
      </c>
      <c r="R316" s="253" t="str">
        <f>VLOOKUP($C316,{"29 -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6" s="253">
        <f t="shared" si="68"/>
        <v>0</v>
      </c>
      <c r="T316" s="253">
        <f t="shared" si="69"/>
        <v>0</v>
      </c>
      <c r="U316" s="253">
        <f t="shared" si="70"/>
        <v>0</v>
      </c>
      <c r="V316" s="253">
        <f t="shared" si="71"/>
        <v>0</v>
      </c>
      <c r="W316" s="253">
        <f t="shared" si="72"/>
        <v>0</v>
      </c>
      <c r="X316" s="253">
        <f t="shared" si="73"/>
        <v>0</v>
      </c>
    </row>
    <row r="317" spans="2:24" ht="15" customHeight="1" x14ac:dyDescent="0.35">
      <c r="B317" s="58" t="str">
        <f t="shared" si="67"/>
        <v>!!!</v>
      </c>
      <c r="C317" s="225"/>
      <c r="D317" s="243"/>
      <c r="E317" s="238"/>
      <c r="F317" s="172"/>
      <c r="G317" s="191"/>
      <c r="H317" s="28"/>
      <c r="I317" s="213"/>
      <c r="J317" s="213"/>
      <c r="K317" s="213"/>
      <c r="L317" s="213"/>
      <c r="M317" s="213"/>
      <c r="N317" s="321"/>
      <c r="P317" s="253" t="str">
        <f t="shared" si="74"/>
        <v>Leer</v>
      </c>
      <c r="Q317" s="253" t="str">
        <f t="shared" si="75"/>
        <v>Leer</v>
      </c>
      <c r="R317" s="253" t="str">
        <f>VLOOKUP($C317,{"29 -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7" s="253">
        <f t="shared" si="68"/>
        <v>0</v>
      </c>
      <c r="T317" s="253">
        <f t="shared" si="69"/>
        <v>0</v>
      </c>
      <c r="U317" s="253">
        <f t="shared" si="70"/>
        <v>0</v>
      </c>
      <c r="V317" s="253">
        <f t="shared" si="71"/>
        <v>0</v>
      </c>
      <c r="W317" s="253">
        <f t="shared" si="72"/>
        <v>0</v>
      </c>
      <c r="X317" s="253">
        <f t="shared" si="73"/>
        <v>0</v>
      </c>
    </row>
    <row r="318" spans="2:24" ht="15" customHeight="1" x14ac:dyDescent="0.35">
      <c r="B318" s="58" t="str">
        <f t="shared" si="67"/>
        <v>!!!</v>
      </c>
      <c r="C318" s="225"/>
      <c r="D318" s="243"/>
      <c r="E318" s="238"/>
      <c r="F318" s="172"/>
      <c r="G318" s="191"/>
      <c r="H318" s="28"/>
      <c r="I318" s="213"/>
      <c r="J318" s="213"/>
      <c r="K318" s="213"/>
      <c r="L318" s="213"/>
      <c r="M318" s="213"/>
      <c r="N318" s="321"/>
      <c r="P318" s="253" t="str">
        <f t="shared" si="74"/>
        <v>Leer</v>
      </c>
      <c r="Q318" s="253" t="str">
        <f t="shared" si="75"/>
        <v>Leer</v>
      </c>
      <c r="R318" s="253" t="str">
        <f>VLOOKUP($C318,{"29 -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8" s="253">
        <f t="shared" si="68"/>
        <v>0</v>
      </c>
      <c r="T318" s="253">
        <f t="shared" si="69"/>
        <v>0</v>
      </c>
      <c r="U318" s="253">
        <f t="shared" si="70"/>
        <v>0</v>
      </c>
      <c r="V318" s="253">
        <f t="shared" si="71"/>
        <v>0</v>
      </c>
      <c r="W318" s="253">
        <f t="shared" si="72"/>
        <v>0</v>
      </c>
      <c r="X318" s="253">
        <f t="shared" si="73"/>
        <v>0</v>
      </c>
    </row>
    <row r="319" spans="2:24" ht="15" customHeight="1" x14ac:dyDescent="0.35">
      <c r="B319" s="58" t="str">
        <f t="shared" si="67"/>
        <v>!!!</v>
      </c>
      <c r="C319" s="225"/>
      <c r="D319" s="243"/>
      <c r="E319" s="238"/>
      <c r="F319" s="172"/>
      <c r="G319" s="191"/>
      <c r="H319" s="28"/>
      <c r="I319" s="213"/>
      <c r="J319" s="213"/>
      <c r="K319" s="213"/>
      <c r="L319" s="213"/>
      <c r="M319" s="213"/>
      <c r="N319" s="321"/>
      <c r="P319" s="253" t="str">
        <f t="shared" si="74"/>
        <v>Leer</v>
      </c>
      <c r="Q319" s="253" t="str">
        <f t="shared" si="75"/>
        <v>Leer</v>
      </c>
      <c r="R319" s="253" t="str">
        <f>VLOOKUP($C319,{"29 -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9" s="253">
        <f t="shared" si="68"/>
        <v>0</v>
      </c>
      <c r="T319" s="253">
        <f t="shared" si="69"/>
        <v>0</v>
      </c>
      <c r="U319" s="253">
        <f t="shared" si="70"/>
        <v>0</v>
      </c>
      <c r="V319" s="253">
        <f t="shared" si="71"/>
        <v>0</v>
      </c>
      <c r="W319" s="253">
        <f t="shared" si="72"/>
        <v>0</v>
      </c>
      <c r="X319" s="253">
        <f t="shared" si="73"/>
        <v>0</v>
      </c>
    </row>
    <row r="320" spans="2:24" ht="15" customHeight="1" x14ac:dyDescent="0.35">
      <c r="B320" s="58" t="str">
        <f t="shared" si="67"/>
        <v>!!!</v>
      </c>
      <c r="C320" s="225"/>
      <c r="D320" s="243"/>
      <c r="E320" s="238"/>
      <c r="F320" s="172"/>
      <c r="G320" s="191"/>
      <c r="H320" s="28"/>
      <c r="I320" s="213"/>
      <c r="J320" s="213"/>
      <c r="K320" s="213"/>
      <c r="L320" s="213"/>
      <c r="M320" s="213"/>
      <c r="N320" s="321"/>
      <c r="P320" s="253" t="str">
        <f t="shared" si="74"/>
        <v>Leer</v>
      </c>
      <c r="Q320" s="253" t="str">
        <f t="shared" si="75"/>
        <v>Leer</v>
      </c>
      <c r="R320" s="253" t="str">
        <f>VLOOKUP($C320,{"29 -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20" s="253">
        <f t="shared" si="68"/>
        <v>0</v>
      </c>
      <c r="T320" s="253">
        <f t="shared" si="69"/>
        <v>0</v>
      </c>
      <c r="U320" s="253">
        <f t="shared" si="70"/>
        <v>0</v>
      </c>
      <c r="V320" s="253">
        <f t="shared" si="71"/>
        <v>0</v>
      </c>
      <c r="W320" s="253">
        <f t="shared" si="72"/>
        <v>0</v>
      </c>
      <c r="X320" s="253">
        <f t="shared" si="73"/>
        <v>0</v>
      </c>
    </row>
    <row r="321" spans="2:14" x14ac:dyDescent="0.35">
      <c r="B321" s="216" t="str">
        <f>IF(SUM(S321:T321)&lt;2,"!!!","")</f>
        <v>!!!</v>
      </c>
      <c r="C321" s="98"/>
      <c r="D321" s="98"/>
      <c r="E321" s="98"/>
      <c r="F321" s="98"/>
      <c r="G321" s="98"/>
      <c r="H321" s="28"/>
      <c r="I321" s="214"/>
      <c r="J321" s="214"/>
      <c r="K321" s="214"/>
      <c r="L321" s="214"/>
      <c r="M321" s="214"/>
      <c r="N321" s="323"/>
    </row>
  </sheetData>
  <sheetProtection algorithmName="SHA-512" hashValue="4/qzI7DHf16mb4sKIz2oN9jlmXRKBu+F9fCduhGJT/YxfndwpNJCX747yU73/UK77Y4RooI1eVhZVwPfYAqzLQ==" saltValue="3CrBR8q46Pvkp7CFVl/7kQ==" spinCount="100000" sheet="1" objects="1" scenarios="1" selectLockedCells="1" autoFilter="0"/>
  <mergeCells count="65">
    <mergeCell ref="M9:N9"/>
    <mergeCell ref="M10:N10"/>
    <mergeCell ref="G40:J40"/>
    <mergeCell ref="G41:J41"/>
    <mergeCell ref="G39:J39"/>
    <mergeCell ref="H28:J28"/>
    <mergeCell ref="H29:J29"/>
    <mergeCell ref="M11:N11"/>
    <mergeCell ref="C36:C38"/>
    <mergeCell ref="D36:D38"/>
    <mergeCell ref="E36:E38"/>
    <mergeCell ref="F36:F38"/>
    <mergeCell ref="C9:J10"/>
    <mergeCell ref="C25:C26"/>
    <mergeCell ref="D25:D26"/>
    <mergeCell ref="E25:E26"/>
    <mergeCell ref="F25:F26"/>
    <mergeCell ref="G25:G26"/>
    <mergeCell ref="H21:J21"/>
    <mergeCell ref="H25:J26"/>
    <mergeCell ref="H20:J20"/>
    <mergeCell ref="C14:C15"/>
    <mergeCell ref="D14:D15"/>
    <mergeCell ref="E14:E15"/>
    <mergeCell ref="F14:F15"/>
    <mergeCell ref="G14:G15"/>
    <mergeCell ref="H14:J15"/>
    <mergeCell ref="H16:J16"/>
    <mergeCell ref="P14:P15"/>
    <mergeCell ref="P25:P26"/>
    <mergeCell ref="P36:P38"/>
    <mergeCell ref="H17:J17"/>
    <mergeCell ref="H18:J18"/>
    <mergeCell ref="H19:J19"/>
    <mergeCell ref="H27:J27"/>
    <mergeCell ref="H30:J30"/>
    <mergeCell ref="H31:J31"/>
    <mergeCell ref="H32:J32"/>
    <mergeCell ref="G36:J38"/>
    <mergeCell ref="P117:P119"/>
    <mergeCell ref="C63:H64"/>
    <mergeCell ref="C82:E82"/>
    <mergeCell ref="C68:C69"/>
    <mergeCell ref="D68:D69"/>
    <mergeCell ref="C77:K78"/>
    <mergeCell ref="P67:P69"/>
    <mergeCell ref="F82:I82"/>
    <mergeCell ref="J82:J83"/>
    <mergeCell ref="P52:P54"/>
    <mergeCell ref="H60:K60"/>
    <mergeCell ref="H55:K55"/>
    <mergeCell ref="H56:K56"/>
    <mergeCell ref="H57:K57"/>
    <mergeCell ref="H58:K58"/>
    <mergeCell ref="H59:K59"/>
    <mergeCell ref="H52:K54"/>
    <mergeCell ref="D52:D54"/>
    <mergeCell ref="E52:E54"/>
    <mergeCell ref="G52:G54"/>
    <mergeCell ref="C47:G51"/>
    <mergeCell ref="G42:J42"/>
    <mergeCell ref="G43:J43"/>
    <mergeCell ref="G44:J44"/>
    <mergeCell ref="F52:F54"/>
    <mergeCell ref="C52:C54"/>
  </mergeCells>
  <phoneticPr fontId="53" type="noConversion"/>
  <conditionalFormatting sqref="B16:B22">
    <cfRule type="expression" dxfId="60" priority="156">
      <formula>C16=""</formula>
    </cfRule>
  </conditionalFormatting>
  <conditionalFormatting sqref="B27:B33">
    <cfRule type="expression" dxfId="59" priority="60">
      <formula>C27=""</formula>
    </cfRule>
  </conditionalFormatting>
  <conditionalFormatting sqref="B39:B45">
    <cfRule type="expression" dxfId="58" priority="154">
      <formula>C39=""</formula>
    </cfRule>
  </conditionalFormatting>
  <conditionalFormatting sqref="B55:B61">
    <cfRule type="expression" dxfId="57" priority="14">
      <formula>C55=""</formula>
    </cfRule>
  </conditionalFormatting>
  <conditionalFormatting sqref="B70:B79">
    <cfRule type="expression" dxfId="56" priority="153">
      <formula>C70=""</formula>
    </cfRule>
  </conditionalFormatting>
  <conditionalFormatting sqref="B84:B109">
    <cfRule type="expression" dxfId="55" priority="61">
      <formula>C84=""</formula>
    </cfRule>
  </conditionalFormatting>
  <conditionalFormatting sqref="B112:B116">
    <cfRule type="expression" dxfId="54" priority="66">
      <formula>C112=""</formula>
    </cfRule>
  </conditionalFormatting>
  <conditionalFormatting sqref="B119:B321">
    <cfRule type="expression" dxfId="53" priority="65">
      <formula>C119=""</formula>
    </cfRule>
  </conditionalFormatting>
  <conditionalFormatting sqref="C82:E82">
    <cfRule type="expression" dxfId="52" priority="110">
      <formula>C82&lt;&gt;""</formula>
    </cfRule>
  </conditionalFormatting>
  <conditionalFormatting sqref="D16:D21">
    <cfRule type="expression" dxfId="51" priority="148">
      <formula>C16=""</formula>
    </cfRule>
  </conditionalFormatting>
  <conditionalFormatting sqref="D27:D32">
    <cfRule type="expression" dxfId="50" priority="143">
      <formula>C27=""</formula>
    </cfRule>
  </conditionalFormatting>
  <conditionalFormatting sqref="D39:D44">
    <cfRule type="expression" dxfId="49" priority="141">
      <formula>C39=""</formula>
    </cfRule>
  </conditionalFormatting>
  <conditionalFormatting sqref="D55:D60">
    <cfRule type="expression" dxfId="48" priority="18">
      <formula>C55=""</formula>
    </cfRule>
  </conditionalFormatting>
  <conditionalFormatting sqref="D70:D75">
    <cfRule type="expression" dxfId="47" priority="142">
      <formula>C70=""</formula>
    </cfRule>
  </conditionalFormatting>
  <conditionalFormatting sqref="D84:D108">
    <cfRule type="expression" dxfId="46" priority="106">
      <formula>C84="00 - Bitte eine Fachabteilung auswählen"</formula>
    </cfRule>
    <cfRule type="expression" dxfId="45" priority="107">
      <formula>C84=""</formula>
    </cfRule>
  </conditionalFormatting>
  <conditionalFormatting sqref="D113:D115">
    <cfRule type="expression" dxfId="44" priority="64" stopIfTrue="1">
      <formula>C113=""</formula>
    </cfRule>
  </conditionalFormatting>
  <conditionalFormatting sqref="D120:D320">
    <cfRule type="expression" dxfId="43" priority="83">
      <formula>C120=""</formula>
    </cfRule>
    <cfRule type="expression" dxfId="42" priority="84">
      <formula>C120="00 - Bitte eine Fachabteilung auswählen"</formula>
    </cfRule>
  </conditionalFormatting>
  <conditionalFormatting sqref="E16:E21">
    <cfRule type="expression" dxfId="41" priority="147">
      <formula>C16=""</formula>
    </cfRule>
  </conditionalFormatting>
  <conditionalFormatting sqref="E27:E32">
    <cfRule type="expression" dxfId="40" priority="137">
      <formula>C27=""</formula>
    </cfRule>
  </conditionalFormatting>
  <conditionalFormatting sqref="E39:E44">
    <cfRule type="expression" dxfId="39" priority="140">
      <formula>C39=""</formula>
    </cfRule>
  </conditionalFormatting>
  <conditionalFormatting sqref="E55:E60">
    <cfRule type="expression" dxfId="38" priority="17">
      <formula>C55=""</formula>
    </cfRule>
  </conditionalFormatting>
  <conditionalFormatting sqref="E84:E108">
    <cfRule type="expression" dxfId="37" priority="37">
      <formula>C84=""</formula>
    </cfRule>
    <cfRule type="expression" dxfId="36" priority="38">
      <formula>C84="00 - Bitte eine Fachabteilung auswählen"</formula>
    </cfRule>
  </conditionalFormatting>
  <conditionalFormatting sqref="E113:E115">
    <cfRule type="expression" dxfId="35" priority="63" stopIfTrue="1">
      <formula>C113=""</formula>
    </cfRule>
  </conditionalFormatting>
  <conditionalFormatting sqref="E120:E320">
    <cfRule type="expression" dxfId="34" priority="53">
      <formula>C120=""</formula>
    </cfRule>
    <cfRule type="expression" dxfId="33" priority="54">
      <formula>C120="00 - Bitte eine Fachabteilung auswählen"</formula>
    </cfRule>
  </conditionalFormatting>
  <conditionalFormatting sqref="F16:F21">
    <cfRule type="expression" dxfId="32" priority="144">
      <formula>C16=""</formula>
    </cfRule>
  </conditionalFormatting>
  <conditionalFormatting sqref="F27:F32">
    <cfRule type="expression" dxfId="31" priority="136">
      <formula>C27=""</formula>
    </cfRule>
  </conditionalFormatting>
  <conditionalFormatting sqref="F39:F44">
    <cfRule type="expression" dxfId="30" priority="139">
      <formula>C39=""</formula>
    </cfRule>
  </conditionalFormatting>
  <conditionalFormatting sqref="F55:F60">
    <cfRule type="expression" dxfId="29" priority="13">
      <formula>C55=""</formula>
    </cfRule>
  </conditionalFormatting>
  <conditionalFormatting sqref="F84:F108">
    <cfRule type="expression" dxfId="28" priority="9">
      <formula>C84=""</formula>
    </cfRule>
    <cfRule type="expression" dxfId="27" priority="12">
      <formula>C84="00 - Bitte eine Fachabteilung auswählen"</formula>
    </cfRule>
  </conditionalFormatting>
  <conditionalFormatting sqref="F113:F115">
    <cfRule type="expression" dxfId="26" priority="62" stopIfTrue="1">
      <formula>C113=""</formula>
    </cfRule>
  </conditionalFormatting>
  <conditionalFormatting sqref="F120:F320">
    <cfRule type="expression" dxfId="25" priority="87">
      <formula>C120=""</formula>
    </cfRule>
    <cfRule type="expression" dxfId="24" priority="88">
      <formula>C120="00 - Bitte eine Fachabteilung auswählen"</formula>
    </cfRule>
  </conditionalFormatting>
  <conditionalFormatting sqref="G16:G21">
    <cfRule type="expression" dxfId="23" priority="146">
      <formula>C16=""</formula>
    </cfRule>
  </conditionalFormatting>
  <conditionalFormatting sqref="G27:G32">
    <cfRule type="expression" dxfId="22" priority="135">
      <formula>C27=""</formula>
    </cfRule>
  </conditionalFormatting>
  <conditionalFormatting sqref="G39:G44">
    <cfRule type="expression" dxfId="21" priority="138">
      <formula>C39=""</formula>
    </cfRule>
  </conditionalFormatting>
  <conditionalFormatting sqref="G55:G60">
    <cfRule type="expression" dxfId="20" priority="16">
      <formula>C55=""</formula>
    </cfRule>
  </conditionalFormatting>
  <conditionalFormatting sqref="G84:G108">
    <cfRule type="expression" dxfId="19" priority="33">
      <formula>C84=""</formula>
    </cfRule>
    <cfRule type="expression" dxfId="18" priority="34">
      <formula>C84="00 - Bitte eine Fachabteilung auswählen"</formula>
    </cfRule>
  </conditionalFormatting>
  <conditionalFormatting sqref="G120:G320">
    <cfRule type="expression" dxfId="17" priority="51">
      <formula>C120="00 - Bitte eine Fachabteilung auswählen"</formula>
    </cfRule>
    <cfRule type="expression" dxfId="16" priority="52">
      <formula>C120=""</formula>
    </cfRule>
  </conditionalFormatting>
  <conditionalFormatting sqref="H16:H21">
    <cfRule type="expression" dxfId="15" priority="145">
      <formula>C16=""</formula>
    </cfRule>
  </conditionalFormatting>
  <conditionalFormatting sqref="H27:H32">
    <cfRule type="expression" dxfId="14" priority="55">
      <formula>C27=""</formula>
    </cfRule>
  </conditionalFormatting>
  <conditionalFormatting sqref="H55:H60">
    <cfRule type="expression" dxfId="13" priority="15">
      <formula>C55=""</formula>
    </cfRule>
  </conditionalFormatting>
  <conditionalFormatting sqref="H84:H108">
    <cfRule type="expression" dxfId="12" priority="32">
      <formula>C84="00 - Bitte eine Fachabteilung auswählen"</formula>
    </cfRule>
  </conditionalFormatting>
  <conditionalFormatting sqref="H84:I108">
    <cfRule type="expression" dxfId="11" priority="27">
      <formula>$C84=""</formula>
    </cfRule>
  </conditionalFormatting>
  <conditionalFormatting sqref="I84:I108">
    <cfRule type="expression" dxfId="10" priority="28">
      <formula>C84="00 - Bitte eine Fachabteilung auswählen"</formula>
    </cfRule>
  </conditionalFormatting>
  <conditionalFormatting sqref="J84:J108">
    <cfRule type="expression" dxfId="9" priority="1">
      <formula>C84=""</formula>
    </cfRule>
  </conditionalFormatting>
  <conditionalFormatting sqref="K84:K108">
    <cfRule type="expression" dxfId="8" priority="5">
      <formula>$C84=""</formula>
    </cfRule>
    <cfRule type="expression" dxfId="7" priority="6">
      <formula>D84="00 - Bitte eine Fachabteilung auswählen"</formula>
    </cfRule>
  </conditionalFormatting>
  <conditionalFormatting sqref="L84:L108">
    <cfRule type="expression" dxfId="6" priority="19">
      <formula>VALUE(L84)&gt;1.1</formula>
    </cfRule>
  </conditionalFormatting>
  <conditionalFormatting sqref="L84:M108">
    <cfRule type="expression" dxfId="5" priority="24">
      <formula>$C84=""</formula>
    </cfRule>
  </conditionalFormatting>
  <conditionalFormatting sqref="M84:M108">
    <cfRule type="expression" dxfId="4" priority="9011">
      <formula>C84="00 - Bitte eine Fachabteilung auswählen"</formula>
    </cfRule>
  </conditionalFormatting>
  <dataValidations count="20">
    <dataValidation type="decimal" allowBlank="1" showErrorMessage="1" errorTitle="Achtung" error="Der zulässige Wertebereich ist 0 bis 999,99" sqref="L84:L108" xr:uid="{00000000-0002-0000-0D00-000000000000}">
      <formula1>0</formula1>
      <formula2>999.99</formula2>
    </dataValidation>
    <dataValidation type="list" allowBlank="1" showInputMessage="1" showErrorMessage="1" sqref="C16:C21 C27:C32 C39:C44 C70:C75 C120:D320 C113:C115 C84:C108 C55:C60" xr:uid="{00000000-0002-0000-0D00-000001000000}">
      <formula1>INDIRECT(P16)</formula1>
    </dataValidation>
    <dataValidation type="list" allowBlank="1" showInputMessage="1" showErrorMessage="1" sqref="F113:F115" xr:uid="{00000000-0002-0000-0D00-000002000000}">
      <formula1>INDIRECT(R113)</formula1>
    </dataValidation>
    <dataValidation type="list" allowBlank="1" showErrorMessage="1" errorTitle="ACHTUNG: " error="Zulässige Eingaben: _x000a_29 - Psychiatrie (Erwachsene): a, b, c, d, f_x000a_30 - KJP: a, b, c, d, f_x000a_31 - Psychosomatik: a, b, c, d, f_x000a__x000a_Eine Anrechnung von Fachkräften in Nicht-PPP-RL Berufsgruppen ist nicht für Berufsgruppe a möglich!" sqref="F120:F320" xr:uid="{00000000-0002-0000-0D00-000003000000}">
      <formula1>INDIRECT(R120)</formula1>
    </dataValidation>
    <dataValidation type="textLength" operator="lessThanOrEqual" allowBlank="1" showInputMessage="1" showErrorMessage="1" errorTitle="Achtung" error="Die zulässige Zeichenanzahl beträgt 999" sqref="H16:J21 H27:J32 G39:J44 H55:K60" xr:uid="{00000000-0002-0000-0D00-000004000000}">
      <formula1>999</formula1>
    </dataValidation>
    <dataValidation type="textLength" operator="lessThanOrEqual" allowBlank="1" showInputMessage="1" showErrorMessage="1" error="Die zulässige Zeichenanzahl beträgt 999" sqref="E39:F44" xr:uid="{00000000-0002-0000-0D00-000005000000}">
      <formula1>999</formula1>
    </dataValidation>
    <dataValidation type="list" allowBlank="1" showInputMessage="1" showErrorMessage="1" errorTitle="ACHTUNG: " error="Zulässige Eingaben: _x000a_29 - Psychiatrie (Erwachsene): a, b, c, d, f_x000a_30 - Kinder- und Jugendpsychiatrie: a, b, c, d, f_x000a_31 - Psychosomatik: a, b, c, d, f_x000a_" promptTitle="Hinweis" prompt="Bitte wählen Sie einen Wert aus der Liste aus." sqref="D84:D108" xr:uid="{00000000-0002-0000-0D00-000006000000}">
      <formula1>INDIRECT(Q84)</formula1>
    </dataValidation>
    <dataValidation type="whole" allowBlank="1" showInputMessage="1" showErrorMessage="1" errorTitle="Achtung" error="Bitte geben Sie einen Wert zwischen 0 und 999999 ein" sqref="E16:F21" xr:uid="{00000000-0002-0000-0D00-000007000000}">
      <formula1>0</formula1>
      <formula2>999999</formula2>
    </dataValidation>
    <dataValidation type="decimal" allowBlank="1" showInputMessage="1" showErrorMessage="1" errorTitle="ACHTUNG" error="Zulässige Angaben liegen im Wertebereich zwischen 0 und 999,99" sqref="E113:E115" xr:uid="{00000000-0002-0000-0D00-000008000000}">
      <formula1>0</formula1>
      <formula2>999.99</formula2>
    </dataValidation>
    <dataValidation type="decimal" allowBlank="1" showInputMessage="1" showErrorMessage="1" errorTitle="Achtung" error="Geben Sie einen Wert zwischen 0 und 999,99 ein." sqref="G16:G21" xr:uid="{00000000-0002-0000-0D00-000009000000}">
      <formula1>0</formula1>
      <formula2>999.99</formula2>
    </dataValidation>
    <dataValidation type="decimal" allowBlank="1" showInputMessage="1" showErrorMessage="1" error="Geben Sie einen Wert zwischen 0 und 999,99 ein." sqref="G27:G32" xr:uid="{00000000-0002-0000-0D00-00000A000000}">
      <formula1>0</formula1>
      <formula2>999.99</formula2>
    </dataValidation>
    <dataValidation type="decimal" allowBlank="1" showInputMessage="1" showErrorMessage="1" error="Geben Sie einen Wert zwischen 0 und 999.999 ein." sqref="E27:F32" xr:uid="{00000000-0002-0000-0D00-00000B000000}">
      <formula1>0</formula1>
      <formula2>999999</formula2>
    </dataValidation>
    <dataValidation type="textLength" operator="lessThanOrEqual" allowBlank="1" showErrorMessage="1" errorTitle="ACHTUNG: " error="Der Freitext darf bis zu 150 Zeichen lang sein." sqref="E120:E320" xr:uid="{00000000-0002-0000-0D00-00000C000000}">
      <formula1>150</formula1>
    </dataValidation>
    <dataValidation type="list" allowBlank="1" showInputMessage="1" showErrorMessage="1" errorTitle="ACHTUNG" error="Zulässige Einträge sind &quot;Ja&quot; oder &quot;Nein&quot;" sqref="F55:F60" xr:uid="{00000000-0002-0000-0D00-00000E000000}">
      <formula1>INDIRECT(Q55)</formula1>
    </dataValidation>
    <dataValidation type="list" allowBlank="1" showInputMessage="1" showErrorMessage="1" errorTitle="ACHTUNG" error="Zulässige Einträge sind &quot;Ja&quot; oder &quot;Nein&quot;" sqref="D55:D60" xr:uid="{00000000-0002-0000-0D00-00000F000000}">
      <formula1>INDIRECT(Q55)</formula1>
    </dataValidation>
    <dataValidation type="list" allowBlank="1" showInputMessage="1" showErrorMessage="1" errorTitle="ACHTUNG:" error="Zulässige Einträge sind &quot;Ja&quot; oder &quot;Nein&quot;" sqref="E55:E60" xr:uid="{00000000-0002-0000-0D00-000010000000}">
      <formula1>INDIRECT(Q55)</formula1>
    </dataValidation>
    <dataValidation type="list" allowBlank="1" showInputMessage="1" showErrorMessage="1" errorTitle="ACHTUNG" error="Zulässige Einträge sind &quot;Ja&quot; oder &quot;Nein&quot;" sqref="G55:G60" xr:uid="{00000000-0002-0000-0D00-000011000000}">
      <formula1>INDIRECT(Q55)</formula1>
    </dataValidation>
    <dataValidation type="decimal" allowBlank="1" showInputMessage="1" showErrorMessage="1" errorTitle="ACHTUNG" error="Der zulässige Wertebereich beträgt 0,00 - 999999,99" sqref="G120:G320" xr:uid="{00000000-0002-0000-0D00-000012000000}">
      <formula1>0</formula1>
      <formula2>999999.99</formula2>
    </dataValidation>
    <dataValidation type="whole" allowBlank="1" showErrorMessage="1" errorTitle="ACHTUNG" error="Zulässige Werte liegen im Bereich von 0 bis 999999" sqref="E84:I108 K84:K108" xr:uid="{00000000-0002-0000-0D00-000014000000}">
      <formula1>0</formula1>
      <formula2>999999</formula2>
    </dataValidation>
    <dataValidation allowBlank="1" showErrorMessage="1" errorTitle="ACHTUNG" error="Bitte wählen Sie einen Eintrag aus der Liste aus" sqref="M84:M108" xr:uid="{2A7404F5-EF98-4959-A778-C07F73A2E850}"/>
  </dataValidations>
  <hyperlinks>
    <hyperlink ref="J2" location="'A7'!A1" display="A7 &gt;&gt;" xr:uid="{00000000-0004-0000-0D00-000000000000}"/>
    <hyperlink ref="I2" location="A5.4!A1" display="&lt;&lt; A5.4" xr:uid="{00000000-0004-0000-0D00-000001000000}"/>
  </hyperlinks>
  <pageMargins left="0.25" right="0.25" top="0.75" bottom="0.75" header="0.3" footer="0.3"/>
  <pageSetup paperSize="9" scale="61" orientation="landscape" r:id="rId1"/>
  <rowBreaks count="2" manualBreakCount="2">
    <brk id="61" max="11" man="1"/>
    <brk id="109"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2 und 2021" xr:uid="{00000000-0002-0000-0D00-000015000000}">
          <x14:formula1>
            <xm:f>Auswahldaten!$C$23:$C$24</xm:f>
          </x14:formula1>
          <xm:sqref>D113:D115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M31"/>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54296875" style="1" customWidth="1"/>
    <col min="6" max="6" width="28.26953125" style="1" customWidth="1"/>
    <col min="7" max="7" width="15.54296875" style="1" customWidth="1"/>
    <col min="8" max="8" width="14.26953125" style="1" customWidth="1"/>
    <col min="9" max="9" width="13.26953125" style="6" customWidth="1"/>
    <col min="10" max="10" width="13" style="6" customWidth="1"/>
    <col min="11" max="11" width="12.7265625" style="6" customWidth="1"/>
    <col min="12" max="12" width="11.26953125" style="6"/>
    <col min="13" max="16384" width="11.26953125" style="1"/>
  </cols>
  <sheetData>
    <row r="1" spans="1:13" x14ac:dyDescent="0.35">
      <c r="A1" s="1" t="s">
        <v>0</v>
      </c>
    </row>
    <row r="2" spans="1:13" s="37" customFormat="1" ht="30" customHeight="1" x14ac:dyDescent="0.55000000000000004">
      <c r="A2" s="29"/>
      <c r="B2" s="38" t="s">
        <v>34</v>
      </c>
      <c r="C2" s="30" t="s">
        <v>412</v>
      </c>
      <c r="D2" s="31"/>
      <c r="E2" s="33"/>
      <c r="F2" s="33"/>
      <c r="G2" s="236"/>
      <c r="H2" s="199" t="s">
        <v>410</v>
      </c>
      <c r="I2" s="209"/>
      <c r="J2" s="199" t="s">
        <v>115</v>
      </c>
      <c r="K2" s="209"/>
      <c r="L2" s="103"/>
    </row>
    <row r="3" spans="1:13" ht="15" customHeight="1" x14ac:dyDescent="0.35">
      <c r="A3" s="2"/>
      <c r="B3" s="2"/>
      <c r="C3" s="2"/>
      <c r="D3" s="2"/>
      <c r="E3" s="2"/>
      <c r="F3" s="2"/>
      <c r="G3" s="2"/>
      <c r="H3" s="2"/>
    </row>
    <row r="4" spans="1:13"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3"/>
    </row>
    <row r="5" spans="1:13"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6"/>
    </row>
    <row r="6" spans="1:13" ht="15" customHeight="1" x14ac:dyDescent="0.35">
      <c r="A6" s="2"/>
      <c r="B6" s="2"/>
      <c r="C6" s="2"/>
      <c r="D6" s="2"/>
      <c r="E6" s="2"/>
      <c r="F6" s="2"/>
      <c r="G6" s="2"/>
      <c r="H6" s="2"/>
    </row>
    <row r="7" spans="1:13" ht="15" customHeight="1" thickBot="1" x14ac:dyDescent="0.4">
      <c r="B7" s="49"/>
      <c r="C7" s="47"/>
      <c r="D7" s="47"/>
      <c r="E7" s="47"/>
      <c r="F7" s="47"/>
      <c r="G7" s="47"/>
      <c r="H7" s="47"/>
      <c r="I7" s="210"/>
      <c r="J7" s="210"/>
      <c r="K7" s="210"/>
      <c r="L7" s="200"/>
    </row>
    <row r="8" spans="1:13" s="6" customFormat="1" ht="15" customHeight="1" x14ac:dyDescent="0.35">
      <c r="A8" s="1"/>
      <c r="B8" s="194"/>
      <c r="C8" s="407"/>
      <c r="D8" s="408"/>
      <c r="E8" s="408"/>
      <c r="F8" s="408"/>
      <c r="G8" s="408"/>
      <c r="H8" s="408"/>
      <c r="I8" s="408"/>
      <c r="J8" s="409"/>
      <c r="K8" s="211"/>
      <c r="L8" s="201"/>
      <c r="M8" s="1"/>
    </row>
    <row r="9" spans="1:13" s="6" customFormat="1" ht="15" customHeight="1" x14ac:dyDescent="0.35">
      <c r="A9" s="1"/>
      <c r="B9" s="194"/>
      <c r="C9" s="410"/>
      <c r="D9" s="411"/>
      <c r="E9" s="411"/>
      <c r="F9" s="411"/>
      <c r="G9" s="411"/>
      <c r="H9" s="411"/>
      <c r="I9" s="411"/>
      <c r="J9" s="412"/>
      <c r="K9" s="211"/>
      <c r="L9" s="201"/>
      <c r="M9" s="1"/>
    </row>
    <row r="10" spans="1:13" s="6" customFormat="1" ht="15" customHeight="1" x14ac:dyDescent="0.35">
      <c r="A10" s="1"/>
      <c r="B10" s="51"/>
      <c r="C10" s="413"/>
      <c r="D10" s="414"/>
      <c r="E10" s="414"/>
      <c r="F10" s="414"/>
      <c r="G10" s="414"/>
      <c r="H10" s="414"/>
      <c r="I10" s="414"/>
      <c r="J10" s="415"/>
      <c r="K10" s="211"/>
      <c r="L10" s="201"/>
      <c r="M10" s="1"/>
    </row>
    <row r="11" spans="1:13" s="6" customFormat="1" ht="15" customHeight="1" x14ac:dyDescent="0.35">
      <c r="A11" s="1"/>
      <c r="B11" s="51"/>
      <c r="C11" s="413"/>
      <c r="D11" s="414"/>
      <c r="E11" s="414"/>
      <c r="F11" s="414"/>
      <c r="G11" s="414"/>
      <c r="H11" s="414"/>
      <c r="I11" s="414"/>
      <c r="J11" s="415"/>
      <c r="K11" s="211"/>
      <c r="L11" s="201"/>
      <c r="M11" s="1"/>
    </row>
    <row r="12" spans="1:13" s="6" customFormat="1" ht="15" customHeight="1" x14ac:dyDescent="0.35">
      <c r="A12" s="1"/>
      <c r="B12" s="58"/>
      <c r="C12" s="413"/>
      <c r="D12" s="414"/>
      <c r="E12" s="414"/>
      <c r="F12" s="414"/>
      <c r="G12" s="414"/>
      <c r="H12" s="414"/>
      <c r="I12" s="414"/>
      <c r="J12" s="415"/>
      <c r="K12" s="211"/>
      <c r="L12" s="201"/>
      <c r="M12" s="1"/>
    </row>
    <row r="13" spans="1:13" s="6" customFormat="1" ht="15" customHeight="1" x14ac:dyDescent="0.35">
      <c r="A13" s="1"/>
      <c r="B13" s="58"/>
      <c r="C13" s="413"/>
      <c r="D13" s="414"/>
      <c r="E13" s="414"/>
      <c r="F13" s="414"/>
      <c r="G13" s="414"/>
      <c r="H13" s="414"/>
      <c r="I13" s="414"/>
      <c r="J13" s="415"/>
      <c r="K13" s="211"/>
      <c r="L13" s="201"/>
      <c r="M13" s="1"/>
    </row>
    <row r="14" spans="1:13" s="6" customFormat="1" ht="15" customHeight="1" x14ac:dyDescent="0.35">
      <c r="A14" s="1"/>
      <c r="B14" s="58"/>
      <c r="C14" s="413"/>
      <c r="D14" s="414"/>
      <c r="E14" s="414"/>
      <c r="F14" s="414"/>
      <c r="G14" s="414"/>
      <c r="H14" s="414"/>
      <c r="I14" s="414"/>
      <c r="J14" s="415"/>
      <c r="K14" s="211"/>
      <c r="L14" s="201"/>
      <c r="M14" s="1"/>
    </row>
    <row r="15" spans="1:13" s="6" customFormat="1" ht="15" customHeight="1" x14ac:dyDescent="0.35">
      <c r="A15" s="1"/>
      <c r="B15" s="58"/>
      <c r="C15" s="413"/>
      <c r="D15" s="414"/>
      <c r="E15" s="414"/>
      <c r="F15" s="414"/>
      <c r="G15" s="414"/>
      <c r="H15" s="414"/>
      <c r="I15" s="414"/>
      <c r="J15" s="415"/>
      <c r="K15" s="211"/>
      <c r="L15" s="201"/>
      <c r="M15" s="1"/>
    </row>
    <row r="16" spans="1:13" s="6" customFormat="1" ht="15" customHeight="1" x14ac:dyDescent="0.35">
      <c r="A16" s="1"/>
      <c r="B16" s="58"/>
      <c r="C16" s="413"/>
      <c r="D16" s="414"/>
      <c r="E16" s="414"/>
      <c r="F16" s="414"/>
      <c r="G16" s="414"/>
      <c r="H16" s="414"/>
      <c r="I16" s="414"/>
      <c r="J16" s="415"/>
      <c r="K16" s="211"/>
      <c r="L16" s="201"/>
      <c r="M16" s="1"/>
    </row>
    <row r="17" spans="1:13" s="6" customFormat="1" ht="15" customHeight="1" x14ac:dyDescent="0.35">
      <c r="A17" s="1"/>
      <c r="B17" s="58"/>
      <c r="C17" s="413"/>
      <c r="D17" s="414"/>
      <c r="E17" s="414"/>
      <c r="F17" s="414"/>
      <c r="G17" s="414"/>
      <c r="H17" s="414"/>
      <c r="I17" s="414"/>
      <c r="J17" s="415"/>
      <c r="K17" s="211"/>
      <c r="L17" s="201"/>
      <c r="M17" s="1"/>
    </row>
    <row r="18" spans="1:13" s="6" customFormat="1" ht="15" customHeight="1" x14ac:dyDescent="0.35">
      <c r="A18" s="1"/>
      <c r="B18" s="58"/>
      <c r="C18" s="413"/>
      <c r="D18" s="414"/>
      <c r="E18" s="414"/>
      <c r="F18" s="414"/>
      <c r="G18" s="414"/>
      <c r="H18" s="414"/>
      <c r="I18" s="414"/>
      <c r="J18" s="415"/>
      <c r="K18" s="211"/>
      <c r="L18" s="201"/>
      <c r="M18" s="1"/>
    </row>
    <row r="19" spans="1:13" s="6" customFormat="1" ht="15" customHeight="1" x14ac:dyDescent="0.35">
      <c r="A19" s="1"/>
      <c r="B19" s="58"/>
      <c r="C19" s="413"/>
      <c r="D19" s="414"/>
      <c r="E19" s="414"/>
      <c r="F19" s="414"/>
      <c r="G19" s="414"/>
      <c r="H19" s="414"/>
      <c r="I19" s="414"/>
      <c r="J19" s="415"/>
      <c r="K19" s="211"/>
      <c r="L19" s="201"/>
      <c r="M19" s="1"/>
    </row>
    <row r="20" spans="1:13" s="6" customFormat="1" ht="15" customHeight="1" x14ac:dyDescent="0.35">
      <c r="A20" s="1"/>
      <c r="B20" s="58"/>
      <c r="C20" s="413"/>
      <c r="D20" s="414"/>
      <c r="E20" s="414"/>
      <c r="F20" s="414"/>
      <c r="G20" s="414"/>
      <c r="H20" s="414"/>
      <c r="I20" s="414"/>
      <c r="J20" s="415"/>
      <c r="K20" s="211"/>
      <c r="L20" s="201"/>
      <c r="M20" s="1"/>
    </row>
    <row r="21" spans="1:13" s="6" customFormat="1" ht="15" customHeight="1" x14ac:dyDescent="0.35">
      <c r="A21" s="1"/>
      <c r="B21" s="58"/>
      <c r="C21" s="413"/>
      <c r="D21" s="414"/>
      <c r="E21" s="414"/>
      <c r="F21" s="414"/>
      <c r="G21" s="414"/>
      <c r="H21" s="414"/>
      <c r="I21" s="414"/>
      <c r="J21" s="415"/>
      <c r="K21" s="211"/>
      <c r="L21" s="201"/>
      <c r="M21" s="1"/>
    </row>
    <row r="22" spans="1:13" s="6" customFormat="1" ht="15" customHeight="1" x14ac:dyDescent="0.35">
      <c r="A22" s="1"/>
      <c r="B22" s="58"/>
      <c r="C22" s="413"/>
      <c r="D22" s="414"/>
      <c r="E22" s="414"/>
      <c r="F22" s="414"/>
      <c r="G22" s="414"/>
      <c r="H22" s="414"/>
      <c r="I22" s="414"/>
      <c r="J22" s="415"/>
      <c r="K22" s="211"/>
      <c r="L22" s="201"/>
      <c r="M22" s="1"/>
    </row>
    <row r="23" spans="1:13" s="6" customFormat="1" ht="15" customHeight="1" x14ac:dyDescent="0.35">
      <c r="A23" s="1"/>
      <c r="B23" s="58"/>
      <c r="C23" s="413"/>
      <c r="D23" s="414"/>
      <c r="E23" s="414"/>
      <c r="F23" s="414"/>
      <c r="G23" s="414"/>
      <c r="H23" s="414"/>
      <c r="I23" s="414"/>
      <c r="J23" s="415"/>
      <c r="K23" s="211"/>
      <c r="L23" s="201"/>
      <c r="M23" s="1"/>
    </row>
    <row r="24" spans="1:13" s="6" customFormat="1" ht="15" customHeight="1" x14ac:dyDescent="0.35">
      <c r="A24" s="1"/>
      <c r="B24" s="58"/>
      <c r="C24" s="413"/>
      <c r="D24" s="414"/>
      <c r="E24" s="414"/>
      <c r="F24" s="414"/>
      <c r="G24" s="414"/>
      <c r="H24" s="414"/>
      <c r="I24" s="414"/>
      <c r="J24" s="415"/>
      <c r="K24" s="211"/>
      <c r="L24" s="201"/>
      <c r="M24" s="1"/>
    </row>
    <row r="25" spans="1:13" s="6" customFormat="1" ht="15" customHeight="1" x14ac:dyDescent="0.35">
      <c r="A25" s="1"/>
      <c r="B25" s="58"/>
      <c r="C25" s="413"/>
      <c r="D25" s="414"/>
      <c r="E25" s="414"/>
      <c r="F25" s="414"/>
      <c r="G25" s="414"/>
      <c r="H25" s="414"/>
      <c r="I25" s="414"/>
      <c r="J25" s="415"/>
      <c r="K25" s="211"/>
      <c r="L25" s="201"/>
      <c r="M25" s="1"/>
    </row>
    <row r="26" spans="1:13" s="6" customFormat="1" ht="15" customHeight="1" x14ac:dyDescent="0.35">
      <c r="A26" s="1"/>
      <c r="B26" s="58"/>
      <c r="C26" s="413"/>
      <c r="D26" s="414"/>
      <c r="E26" s="414"/>
      <c r="F26" s="414"/>
      <c r="G26" s="414"/>
      <c r="H26" s="414"/>
      <c r="I26" s="414"/>
      <c r="J26" s="415"/>
      <c r="K26" s="211"/>
      <c r="L26" s="201"/>
      <c r="M26" s="1"/>
    </row>
    <row r="27" spans="1:13" s="6" customFormat="1" ht="15" customHeight="1" x14ac:dyDescent="0.35">
      <c r="A27" s="1"/>
      <c r="B27" s="58"/>
      <c r="C27" s="413"/>
      <c r="D27" s="414"/>
      <c r="E27" s="414"/>
      <c r="F27" s="414"/>
      <c r="G27" s="414"/>
      <c r="H27" s="414"/>
      <c r="I27" s="414"/>
      <c r="J27" s="415"/>
      <c r="K27" s="211"/>
      <c r="L27" s="201"/>
      <c r="M27" s="1"/>
    </row>
    <row r="28" spans="1:13" s="6" customFormat="1" ht="15" customHeight="1" x14ac:dyDescent="0.35">
      <c r="A28" s="1"/>
      <c r="B28" s="58"/>
      <c r="C28" s="413"/>
      <c r="D28" s="414"/>
      <c r="E28" s="414"/>
      <c r="F28" s="414"/>
      <c r="G28" s="414"/>
      <c r="H28" s="414"/>
      <c r="I28" s="414"/>
      <c r="J28" s="415"/>
      <c r="K28" s="211"/>
      <c r="L28" s="201"/>
      <c r="M28" s="1"/>
    </row>
    <row r="29" spans="1:13" s="6" customFormat="1" ht="15" customHeight="1" x14ac:dyDescent="0.35">
      <c r="A29" s="1"/>
      <c r="B29" s="58"/>
      <c r="C29" s="413"/>
      <c r="D29" s="414"/>
      <c r="E29" s="414"/>
      <c r="F29" s="414"/>
      <c r="G29" s="414"/>
      <c r="H29" s="414"/>
      <c r="I29" s="414"/>
      <c r="J29" s="415"/>
      <c r="K29" s="211"/>
      <c r="L29" s="201"/>
      <c r="M29" s="1"/>
    </row>
    <row r="30" spans="1:13" s="6" customFormat="1" ht="15" customHeight="1" thickBot="1" x14ac:dyDescent="0.4">
      <c r="A30" s="1"/>
      <c r="B30" s="58"/>
      <c r="C30" s="416"/>
      <c r="D30" s="417"/>
      <c r="E30" s="417"/>
      <c r="F30" s="417"/>
      <c r="G30" s="417"/>
      <c r="H30" s="417"/>
      <c r="I30" s="417"/>
      <c r="J30" s="418"/>
      <c r="K30" s="239"/>
      <c r="L30" s="201"/>
      <c r="M30" s="1"/>
    </row>
    <row r="31" spans="1:13" x14ac:dyDescent="0.35">
      <c r="B31" s="216" t="e">
        <f>IF(SUM(#REF!)&lt;2,"!!!","")</f>
        <v>#REF!</v>
      </c>
      <c r="C31" s="98"/>
      <c r="D31" s="98"/>
      <c r="E31" s="98"/>
      <c r="F31" s="98"/>
      <c r="G31" s="98"/>
      <c r="H31" s="98"/>
      <c r="I31" s="214"/>
      <c r="J31" s="214"/>
      <c r="K31" s="214"/>
      <c r="L31" s="215"/>
    </row>
  </sheetData>
  <sheetProtection algorithmName="SHA-512" hashValue="hRtrCP/QmeVHUfkVm2oELB0PduK4S6+mIkbR9IJcIcRDY/2uzwKSYdmNSpFFdZ6RKgc7xzyfnP9Jp9rNj8pvMQ==" saltValue="7xs4W5sB4qiCSB6qXQKi0A==" spinCount="100000" sheet="1" objects="1" scenarios="1" selectLockedCells="1" autoFilter="0"/>
  <mergeCells count="1">
    <mergeCell ref="C8:J30"/>
  </mergeCells>
  <conditionalFormatting sqref="B12:B31">
    <cfRule type="expression" dxfId="3" priority="74">
      <formula>C12=""</formula>
    </cfRule>
  </conditionalFormatting>
  <dataValidations count="2">
    <dataValidation type="textLength" allowBlank="1" showInputMessage="1" showErrorMessage="1" error="Der Freitext darf bis zu 3.500 Zeichen lang sein." sqref="C8:J30" xr:uid="{00000000-0002-0000-0E00-000000000000}">
      <formula1>0</formula1>
      <formula2>3500</formula2>
    </dataValidation>
    <dataValidation type="textLength" operator="lessThan" allowBlank="1" showInputMessage="1" showErrorMessage="1" errorTitle="Fehler" error="In diesem Feld sind keine Eingaben zulässig_x000a_" sqref="K30" xr:uid="{00000000-0002-0000-0E00-000001000000}">
      <formula1>1</formula1>
    </dataValidation>
  </dataValidations>
  <hyperlinks>
    <hyperlink ref="J2" location="Unterschriften!A1" display="Unterschriften &gt;&gt;" xr:uid="{00000000-0004-0000-0E00-000000000000}"/>
    <hyperlink ref="H2" location="'A6'!A1" display="&lt;&lt; A6" xr:uid="{00000000-0004-0000-0E00-000001000000}"/>
  </hyperlinks>
  <pageMargins left="0.25" right="0.25" top="0.75" bottom="0.75" header="0.3" footer="0.3"/>
  <pageSetup paperSize="9"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7"/>
  <dimension ref="A1:W29"/>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3" width="11.26953125" style="1"/>
    <col min="4" max="4" width="22.26953125" style="1" customWidth="1"/>
    <col min="5" max="5" width="11.26953125" style="1"/>
    <col min="6" max="6" width="34.26953125" style="1" customWidth="1"/>
    <col min="7" max="7" width="11.26953125" style="1" customWidth="1"/>
    <col min="8" max="8" width="34.26953125" style="1" customWidth="1"/>
    <col min="9" max="9" width="11.26953125" style="1" customWidth="1"/>
    <col min="10" max="10" width="45.7265625" style="1" customWidth="1"/>
    <col min="11" max="11" width="8.54296875" style="1" customWidth="1"/>
    <col min="12" max="12" width="2.81640625" style="1" customWidth="1"/>
    <col min="13" max="14" width="11.26953125" style="1"/>
    <col min="15" max="15" width="11.26953125" style="196"/>
    <col min="16" max="16384" width="11.26953125" style="1"/>
  </cols>
  <sheetData>
    <row r="1" spans="1:23" ht="15" customHeight="1" x14ac:dyDescent="0.35">
      <c r="A1" s="1" t="s">
        <v>0</v>
      </c>
    </row>
    <row r="2" spans="1:23" s="37" customFormat="1" ht="30" customHeight="1" x14ac:dyDescent="0.55000000000000004">
      <c r="A2" s="29"/>
      <c r="B2" s="38"/>
      <c r="C2" s="30" t="s">
        <v>104</v>
      </c>
      <c r="D2" s="31"/>
      <c r="E2" s="31"/>
      <c r="F2" s="32"/>
      <c r="G2" s="32"/>
      <c r="H2" s="33"/>
      <c r="I2" s="33"/>
      <c r="J2" s="199" t="s">
        <v>414</v>
      </c>
      <c r="K2" s="111"/>
      <c r="L2" s="40"/>
      <c r="N2" s="36"/>
      <c r="O2" s="197"/>
      <c r="R2" s="39"/>
      <c r="S2" s="39"/>
      <c r="T2" s="39"/>
      <c r="U2" s="39"/>
      <c r="V2" s="39"/>
      <c r="W2" s="39"/>
    </row>
    <row r="3" spans="1:23" ht="15" customHeight="1" x14ac:dyDescent="0.35">
      <c r="A3" s="2"/>
      <c r="B3" s="2"/>
      <c r="C3" s="2"/>
      <c r="D3" s="2"/>
      <c r="E3" s="2"/>
      <c r="F3" s="2"/>
      <c r="G3" s="2"/>
      <c r="H3" s="2"/>
      <c r="I3" s="2"/>
      <c r="J3" s="2"/>
      <c r="K3" s="2"/>
      <c r="L3" s="2"/>
      <c r="N3" s="6"/>
      <c r="R3" s="23"/>
      <c r="S3" s="23"/>
      <c r="T3" s="23"/>
      <c r="U3" s="23"/>
      <c r="V3" s="23"/>
      <c r="W3" s="23"/>
    </row>
    <row r="4" spans="1:23" ht="15" customHeight="1" x14ac:dyDescent="0.35">
      <c r="A4" s="2"/>
      <c r="B4" s="41"/>
      <c r="C4" s="62"/>
      <c r="D4" s="125" t="str">
        <f ca="1">"Haupt-IK: " &amp; CELL("inhalt",'Angaben KH-Standort'!$D$25)</f>
        <v xml:space="preserve">Haupt-IK: </v>
      </c>
      <c r="E4" s="63"/>
      <c r="F4" s="125" t="str">
        <f ca="1">"Jahr: " &amp; CELL("inhalt",'Angaben KH-Standort'!$D$12)</f>
        <v>Jahr: 2026</v>
      </c>
      <c r="G4" s="125"/>
      <c r="H4" s="42"/>
      <c r="I4" s="42"/>
      <c r="J4" s="42"/>
      <c r="K4" s="42"/>
      <c r="L4" s="43"/>
      <c r="N4" s="6"/>
      <c r="R4" s="23"/>
      <c r="S4" s="23"/>
      <c r="T4" s="23"/>
      <c r="U4" s="23"/>
      <c r="V4" s="23"/>
      <c r="W4" s="23"/>
    </row>
    <row r="5" spans="1:23" ht="15" customHeight="1" x14ac:dyDescent="0.35">
      <c r="A5" s="2"/>
      <c r="B5" s="44"/>
      <c r="C5" s="64"/>
      <c r="D5" s="126" t="str">
        <f ca="1" xml:space="preserve"> "Standort-ID: " &amp; CELL("inhalt",'Angaben KH-Standort'!$D$26)</f>
        <v xml:space="preserve">Standort-ID: </v>
      </c>
      <c r="E5" s="65"/>
      <c r="F5" s="126" t="str">
        <f ca="1">CELL("inhalt",'A1'!$F$14) &amp; ". Quartal"</f>
        <v>0. Quartal</v>
      </c>
      <c r="G5" s="126"/>
      <c r="H5" s="45"/>
      <c r="I5" s="45"/>
      <c r="J5" s="45"/>
      <c r="K5" s="45"/>
      <c r="L5" s="46"/>
      <c r="N5" s="6"/>
      <c r="R5" s="23"/>
      <c r="S5" s="23"/>
      <c r="T5" s="23"/>
      <c r="U5" s="23"/>
      <c r="V5" s="23"/>
      <c r="W5" s="23"/>
    </row>
    <row r="6" spans="1:23" ht="15" customHeight="1" x14ac:dyDescent="0.35">
      <c r="A6" s="2"/>
      <c r="B6" s="2"/>
      <c r="C6" s="2"/>
      <c r="D6" s="2"/>
      <c r="E6" s="2"/>
      <c r="F6" s="2"/>
      <c r="G6" s="2"/>
      <c r="H6" s="2"/>
      <c r="I6" s="2"/>
      <c r="J6" s="2"/>
      <c r="K6" s="2"/>
      <c r="L6" s="2"/>
      <c r="N6" s="6"/>
      <c r="R6" s="23"/>
      <c r="S6" s="23"/>
      <c r="T6" s="23"/>
      <c r="U6" s="23"/>
      <c r="V6" s="23"/>
      <c r="W6" s="23"/>
    </row>
    <row r="7" spans="1:23" ht="15" customHeight="1" x14ac:dyDescent="0.35">
      <c r="B7" s="49"/>
      <c r="C7" s="47"/>
      <c r="D7" s="47"/>
      <c r="E7" s="47"/>
      <c r="F7" s="47"/>
      <c r="G7" s="47"/>
      <c r="H7" s="47"/>
      <c r="I7" s="47"/>
      <c r="J7" s="47"/>
      <c r="K7" s="47"/>
      <c r="L7" s="50"/>
      <c r="M7" s="20"/>
      <c r="N7" s="6"/>
      <c r="P7" s="20"/>
      <c r="Q7" s="20"/>
    </row>
    <row r="8" spans="1:23" ht="15" customHeight="1" x14ac:dyDescent="0.5">
      <c r="B8" s="51"/>
      <c r="C8" s="27" t="s">
        <v>123</v>
      </c>
      <c r="D8" s="77"/>
      <c r="E8" s="77"/>
      <c r="F8" s="77"/>
      <c r="G8" s="77"/>
      <c r="H8" s="77"/>
      <c r="I8" s="77"/>
      <c r="J8" s="28"/>
      <c r="K8" s="28"/>
      <c r="L8" s="52"/>
    </row>
    <row r="9" spans="1:23" ht="15" customHeight="1" x14ac:dyDescent="0.35">
      <c r="B9" s="51"/>
      <c r="C9" s="324" t="s">
        <v>369</v>
      </c>
      <c r="D9" s="324"/>
      <c r="E9" s="324"/>
      <c r="F9" s="324"/>
      <c r="G9" s="324"/>
      <c r="H9" s="324"/>
      <c r="I9" s="208"/>
      <c r="J9" s="28"/>
      <c r="K9" s="28"/>
      <c r="L9" s="52"/>
    </row>
    <row r="10" spans="1:23" ht="15" customHeight="1" x14ac:dyDescent="0.35">
      <c r="B10" s="51"/>
      <c r="C10" s="324"/>
      <c r="D10" s="324"/>
      <c r="E10" s="324"/>
      <c r="F10" s="324"/>
      <c r="G10" s="324"/>
      <c r="H10" s="324"/>
      <c r="I10" s="208"/>
      <c r="J10" s="28"/>
      <c r="K10" s="28"/>
      <c r="L10" s="52"/>
    </row>
    <row r="11" spans="1:23" x14ac:dyDescent="0.35">
      <c r="B11" s="51"/>
      <c r="C11" s="338"/>
      <c r="D11" s="338"/>
      <c r="E11" s="338"/>
      <c r="F11" s="338"/>
      <c r="G11" s="338"/>
      <c r="H11" s="338"/>
      <c r="I11" s="185"/>
      <c r="J11" s="28"/>
      <c r="K11" s="28"/>
      <c r="L11" s="52"/>
    </row>
    <row r="12" spans="1:23" ht="15" customHeight="1" x14ac:dyDescent="0.35">
      <c r="B12" s="51"/>
      <c r="C12" s="54"/>
      <c r="D12" s="113"/>
      <c r="E12" s="54"/>
      <c r="F12" s="114"/>
      <c r="G12" s="114"/>
      <c r="H12" s="115"/>
      <c r="I12" s="115"/>
      <c r="J12" s="28"/>
      <c r="K12" s="28"/>
      <c r="L12" s="52"/>
    </row>
    <row r="13" spans="1:23" ht="30" customHeight="1" x14ac:dyDescent="0.35">
      <c r="B13" s="51"/>
      <c r="C13" s="419" t="s">
        <v>1211</v>
      </c>
      <c r="D13" s="420"/>
      <c r="E13" s="420"/>
      <c r="F13" s="420"/>
      <c r="G13" s="420"/>
      <c r="H13" s="420"/>
      <c r="I13" s="420"/>
      <c r="J13" s="421"/>
      <c r="K13" s="193"/>
      <c r="L13" s="55"/>
    </row>
    <row r="14" spans="1:23" ht="15" customHeight="1" x14ac:dyDescent="0.35">
      <c r="B14" s="51"/>
      <c r="C14" s="28"/>
      <c r="D14" s="53"/>
      <c r="E14" s="28"/>
      <c r="F14" s="78"/>
      <c r="G14" s="78"/>
      <c r="H14" s="78"/>
      <c r="I14" s="78"/>
      <c r="J14" s="78"/>
      <c r="K14" s="192"/>
      <c r="L14" s="52"/>
    </row>
    <row r="15" spans="1:23" ht="15" customHeight="1" x14ac:dyDescent="0.35">
      <c r="B15" s="51"/>
      <c r="C15" s="28"/>
      <c r="D15" s="53"/>
      <c r="E15" s="28"/>
      <c r="F15" s="78"/>
      <c r="G15" s="78"/>
      <c r="H15" s="78"/>
      <c r="I15" s="78"/>
      <c r="J15" s="78"/>
      <c r="K15" s="192"/>
      <c r="L15" s="52"/>
    </row>
    <row r="16" spans="1:23" ht="15" customHeight="1" x14ac:dyDescent="0.45">
      <c r="B16" s="51"/>
      <c r="C16" s="116" t="s">
        <v>105</v>
      </c>
      <c r="D16" s="57"/>
      <c r="E16" s="54"/>
      <c r="F16" s="189" t="s">
        <v>105</v>
      </c>
      <c r="G16" s="78"/>
      <c r="H16" s="189" t="s">
        <v>105</v>
      </c>
      <c r="I16" s="78"/>
      <c r="J16" s="189" t="s">
        <v>105</v>
      </c>
      <c r="K16" s="28"/>
      <c r="L16" s="52"/>
    </row>
    <row r="17" spans="2:13" ht="15" customHeight="1" x14ac:dyDescent="0.35">
      <c r="B17" s="51"/>
      <c r="C17" s="61"/>
      <c r="D17" s="57"/>
      <c r="E17" s="61"/>
      <c r="F17" s="78"/>
      <c r="G17" s="78"/>
      <c r="H17" s="78"/>
      <c r="I17" s="78"/>
      <c r="J17" s="78"/>
      <c r="K17" s="28"/>
      <c r="L17" s="52"/>
    </row>
    <row r="18" spans="2:13" ht="15" customHeight="1" x14ac:dyDescent="0.35">
      <c r="B18" s="51"/>
      <c r="C18" s="28"/>
      <c r="D18" s="28"/>
      <c r="E18" s="61"/>
      <c r="F18" s="78"/>
      <c r="G18" s="78"/>
      <c r="H18" s="78"/>
      <c r="I18" s="78"/>
      <c r="J18" s="78"/>
      <c r="K18" s="117"/>
      <c r="L18" s="52"/>
    </row>
    <row r="19" spans="2:13" ht="15" customHeight="1" x14ac:dyDescent="0.35">
      <c r="B19" s="51"/>
      <c r="C19" s="422" t="s">
        <v>106</v>
      </c>
      <c r="D19" s="422"/>
      <c r="E19" s="61"/>
      <c r="F19" s="189" t="s">
        <v>106</v>
      </c>
      <c r="G19" s="78"/>
      <c r="H19" s="189" t="s">
        <v>106</v>
      </c>
      <c r="I19" s="78"/>
      <c r="J19" s="189" t="s">
        <v>106</v>
      </c>
      <c r="K19" s="117"/>
      <c r="L19" s="52"/>
    </row>
    <row r="20" spans="2:13" ht="15" customHeight="1" x14ac:dyDescent="0.35">
      <c r="B20" s="51"/>
      <c r="C20" s="61"/>
      <c r="D20" s="79"/>
      <c r="E20" s="61"/>
      <c r="F20" s="78"/>
      <c r="G20" s="78"/>
      <c r="H20" s="78"/>
      <c r="I20" s="78"/>
      <c r="J20" s="78"/>
      <c r="K20" s="117"/>
      <c r="L20" s="52"/>
    </row>
    <row r="21" spans="2:13" ht="15" customHeight="1" x14ac:dyDescent="0.35">
      <c r="B21" s="51"/>
      <c r="C21" s="61"/>
      <c r="D21" s="79"/>
      <c r="E21" s="61"/>
      <c r="F21" s="78"/>
      <c r="G21" s="78"/>
      <c r="H21" s="78"/>
      <c r="I21" s="78"/>
      <c r="J21" s="78"/>
      <c r="K21" s="117"/>
      <c r="L21" s="52"/>
    </row>
    <row r="22" spans="2:13" ht="15" customHeight="1" x14ac:dyDescent="0.35">
      <c r="B22" s="51"/>
      <c r="C22" s="423" t="s">
        <v>122</v>
      </c>
      <c r="D22" s="423"/>
      <c r="E22" s="61"/>
      <c r="F22" s="189"/>
      <c r="G22" s="78"/>
      <c r="H22" s="189"/>
      <c r="I22" s="78"/>
      <c r="J22" s="189"/>
      <c r="K22" s="117"/>
      <c r="L22" s="52"/>
    </row>
    <row r="23" spans="2:13" ht="15" customHeight="1" x14ac:dyDescent="0.35">
      <c r="B23" s="51"/>
      <c r="C23" s="118"/>
      <c r="D23" s="79"/>
      <c r="E23" s="61"/>
      <c r="F23" s="78"/>
      <c r="G23" s="78"/>
      <c r="H23" s="78"/>
      <c r="I23" s="78"/>
      <c r="J23" s="78"/>
      <c r="K23" s="117"/>
      <c r="L23" s="52"/>
      <c r="M23" s="19"/>
    </row>
    <row r="24" spans="2:13" ht="15" customHeight="1" x14ac:dyDescent="0.35">
      <c r="B24" s="51"/>
      <c r="C24" s="118"/>
      <c r="D24" s="79"/>
      <c r="E24" s="61"/>
      <c r="F24" s="78"/>
      <c r="G24" s="78"/>
      <c r="H24" s="78"/>
      <c r="I24" s="78"/>
      <c r="J24" s="78"/>
      <c r="K24" s="117"/>
      <c r="L24" s="52"/>
      <c r="M24" s="19"/>
    </row>
    <row r="25" spans="2:13" ht="15" customHeight="1" x14ac:dyDescent="0.35">
      <c r="B25" s="51"/>
      <c r="C25" s="118"/>
      <c r="D25" s="79"/>
      <c r="E25" s="61"/>
      <c r="F25" s="119" t="s">
        <v>107</v>
      </c>
      <c r="G25" s="119"/>
      <c r="H25" s="119" t="s">
        <v>108</v>
      </c>
      <c r="I25" s="119"/>
      <c r="J25" s="119" t="s">
        <v>109</v>
      </c>
      <c r="K25" s="117"/>
      <c r="L25" s="52"/>
      <c r="M25" s="19"/>
    </row>
    <row r="26" spans="2:13" ht="15" customHeight="1" x14ac:dyDescent="0.35">
      <c r="B26" s="51"/>
      <c r="C26" s="118"/>
      <c r="D26" s="79"/>
      <c r="E26" s="61"/>
      <c r="F26" s="78"/>
      <c r="G26" s="78"/>
      <c r="H26" s="78"/>
      <c r="I26" s="78"/>
      <c r="J26" s="78"/>
      <c r="K26" s="117"/>
      <c r="L26" s="52"/>
      <c r="M26" s="19"/>
    </row>
    <row r="27" spans="2:13" ht="15" customHeight="1" x14ac:dyDescent="0.35">
      <c r="B27" s="76"/>
      <c r="C27" s="79"/>
      <c r="D27" s="79"/>
      <c r="E27" s="79"/>
      <c r="F27" s="120"/>
      <c r="G27" s="120"/>
      <c r="H27" s="120"/>
      <c r="I27" s="120"/>
      <c r="J27" s="121"/>
      <c r="K27" s="28"/>
      <c r="L27" s="52"/>
    </row>
    <row r="28" spans="2:13" ht="15" customHeight="1" x14ac:dyDescent="0.35">
      <c r="B28" s="51"/>
      <c r="C28" s="28"/>
      <c r="D28" s="79"/>
      <c r="E28" s="79"/>
      <c r="F28" s="122"/>
      <c r="G28" s="122"/>
      <c r="H28" s="53"/>
      <c r="I28" s="53"/>
      <c r="J28" s="28"/>
      <c r="K28" s="28"/>
      <c r="L28" s="52"/>
    </row>
    <row r="29" spans="2:13" x14ac:dyDescent="0.35">
      <c r="B29" s="59"/>
      <c r="C29" s="48"/>
      <c r="D29" s="48"/>
      <c r="E29" s="48"/>
      <c r="F29" s="48"/>
      <c r="G29" s="48"/>
      <c r="H29" s="48"/>
      <c r="I29" s="48"/>
      <c r="J29" s="48"/>
      <c r="K29" s="198" t="str">
        <f ca="1">CELL("Inhalt",Hinweise!R32)</f>
        <v>V 6.1</v>
      </c>
      <c r="L29" s="60"/>
    </row>
  </sheetData>
  <sheetProtection algorithmName="SHA-512" hashValue="WSBUIG21l9gm4zCQ6OxDfl3a9YfLPD0M6VwDyvaUTkzjzge0k/QYfdX09i7/F0k7vtLwyO5M4wIT4viqTC7qTw==" saltValue="QSgtKQ2I6x4aGWtpnRQinA==" spinCount="100000" sheet="1" objects="1" scenarios="1" selectLockedCells="1" autoFilter="0"/>
  <mergeCells count="4">
    <mergeCell ref="C9:H11"/>
    <mergeCell ref="C13:J13"/>
    <mergeCell ref="C19:D19"/>
    <mergeCell ref="C22:D22"/>
  </mergeCells>
  <conditionalFormatting sqref="H26:I26">
    <cfRule type="expression" dxfId="2" priority="14" stopIfTrue="1">
      <formula>C26="31 - Psychosomatik"</formula>
    </cfRule>
    <cfRule type="expression" dxfId="1" priority="15" stopIfTrue="1">
      <formula>C26="30 - Kinder- und Jugendpsychatrie"</formula>
    </cfRule>
    <cfRule type="expression" dxfId="0" priority="16" stopIfTrue="1">
      <formula>C26="29 - Psychiatrie (Erwachsene)"</formula>
    </cfRule>
  </conditionalFormatting>
  <hyperlinks>
    <hyperlink ref="J2" location="'A7'!A1" display="&lt;&lt; A7" xr:uid="{00000000-0004-0000-1100-000000000000}"/>
  </hyperlinks>
  <pageMargins left="0.25" right="0.25" top="0.75" bottom="0.75" header="0.3" footer="0.3"/>
  <pageSetup paperSize="9" scale="61"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8"/>
  <dimension ref="A1:P465"/>
  <sheetViews>
    <sheetView zoomScaleNormal="100" workbookViewId="0">
      <selection activeCell="A33" sqref="A33"/>
    </sheetView>
  </sheetViews>
  <sheetFormatPr baseColWidth="10" defaultRowHeight="14.5" x14ac:dyDescent="0.35"/>
  <cols>
    <col min="1" max="1" width="70" bestFit="1" customWidth="1"/>
    <col min="2" max="2" width="3" customWidth="1"/>
    <col min="3" max="3" width="14.54296875" customWidth="1"/>
    <col min="4" max="4" width="2.81640625" customWidth="1"/>
    <col min="5" max="5" width="14.81640625" customWidth="1"/>
    <col min="6" max="6" width="3" customWidth="1"/>
    <col min="7" max="7" width="14.7265625" customWidth="1"/>
    <col min="8" max="8" width="2.81640625" customWidth="1"/>
    <col min="9" max="9" width="16.26953125" customWidth="1"/>
    <col min="10" max="10" width="2.81640625" customWidth="1"/>
    <col min="11" max="11" width="14.26953125" customWidth="1"/>
    <col min="12" max="12" width="2.81640625" customWidth="1"/>
    <col min="13" max="13" width="69.81640625" customWidth="1"/>
    <col min="15" max="15" width="14.7265625" customWidth="1"/>
  </cols>
  <sheetData>
    <row r="1" spans="1:13" x14ac:dyDescent="0.35">
      <c r="A1" s="7" t="s">
        <v>531</v>
      </c>
      <c r="C1" s="7" t="s">
        <v>527</v>
      </c>
      <c r="E1" s="7" t="s">
        <v>129</v>
      </c>
      <c r="F1" s="7"/>
      <c r="G1" s="7" t="s">
        <v>129</v>
      </c>
      <c r="H1" s="7"/>
      <c r="I1" s="7" t="s">
        <v>502</v>
      </c>
      <c r="K1" s="7" t="s">
        <v>405</v>
      </c>
      <c r="M1" s="7" t="s">
        <v>96</v>
      </c>
    </row>
    <row r="2" spans="1:13" x14ac:dyDescent="0.35">
      <c r="A2" t="s">
        <v>84</v>
      </c>
      <c r="C2" t="s">
        <v>111</v>
      </c>
      <c r="E2" t="s">
        <v>86</v>
      </c>
      <c r="G2" s="13" t="s">
        <v>88</v>
      </c>
      <c r="I2" s="12" t="s">
        <v>55</v>
      </c>
      <c r="K2" t="s">
        <v>450</v>
      </c>
      <c r="M2" t="s">
        <v>102</v>
      </c>
    </row>
    <row r="3" spans="1:13" x14ac:dyDescent="0.35">
      <c r="A3" t="s">
        <v>15</v>
      </c>
      <c r="C3" t="s">
        <v>13</v>
      </c>
      <c r="E3" t="s">
        <v>35</v>
      </c>
      <c r="G3" s="10" t="s">
        <v>47</v>
      </c>
      <c r="I3" s="14" t="s">
        <v>53</v>
      </c>
      <c r="K3" t="s">
        <v>451</v>
      </c>
      <c r="M3" t="s">
        <v>1195</v>
      </c>
    </row>
    <row r="4" spans="1:13" x14ac:dyDescent="0.35">
      <c r="A4" t="s">
        <v>87</v>
      </c>
      <c r="C4" t="s">
        <v>112</v>
      </c>
      <c r="E4" t="s">
        <v>36</v>
      </c>
      <c r="G4" s="11" t="s">
        <v>48</v>
      </c>
      <c r="I4" s="14" t="s">
        <v>54</v>
      </c>
      <c r="K4" t="s">
        <v>452</v>
      </c>
      <c r="M4" t="s">
        <v>1193</v>
      </c>
    </row>
    <row r="5" spans="1:13" x14ac:dyDescent="0.35">
      <c r="A5" t="s">
        <v>16</v>
      </c>
      <c r="E5" t="s">
        <v>37</v>
      </c>
      <c r="G5" s="10" t="s">
        <v>49</v>
      </c>
      <c r="I5" s="14" t="s">
        <v>340</v>
      </c>
      <c r="K5" t="s">
        <v>453</v>
      </c>
      <c r="M5" t="s">
        <v>1194</v>
      </c>
    </row>
    <row r="6" spans="1:13" x14ac:dyDescent="0.35">
      <c r="C6" s="7" t="s">
        <v>527</v>
      </c>
      <c r="E6" t="s">
        <v>485</v>
      </c>
      <c r="G6" s="11" t="s">
        <v>490</v>
      </c>
      <c r="I6" s="14" t="s">
        <v>341</v>
      </c>
      <c r="K6" t="s">
        <v>454</v>
      </c>
    </row>
    <row r="7" spans="1:13" x14ac:dyDescent="0.35">
      <c r="A7" t="s">
        <v>1177</v>
      </c>
      <c r="C7" t="s">
        <v>388</v>
      </c>
      <c r="E7" t="s">
        <v>33</v>
      </c>
      <c r="G7" s="10" t="s">
        <v>50</v>
      </c>
      <c r="K7" t="s">
        <v>455</v>
      </c>
    </row>
    <row r="8" spans="1:13" x14ac:dyDescent="0.35">
      <c r="A8" s="13" t="s">
        <v>1176</v>
      </c>
      <c r="C8" t="s">
        <v>13</v>
      </c>
      <c r="E8" t="s">
        <v>34</v>
      </c>
      <c r="G8" s="11" t="s">
        <v>51</v>
      </c>
      <c r="I8" s="7"/>
      <c r="K8" t="s">
        <v>1196</v>
      </c>
    </row>
    <row r="9" spans="1:13" x14ac:dyDescent="0.35">
      <c r="A9" s="10" t="s">
        <v>15</v>
      </c>
      <c r="C9" t="s">
        <v>112</v>
      </c>
      <c r="E9" t="s">
        <v>405</v>
      </c>
      <c r="G9" s="14" t="s">
        <v>52</v>
      </c>
      <c r="I9" s="12" t="s">
        <v>55</v>
      </c>
      <c r="K9" t="s">
        <v>456</v>
      </c>
    </row>
    <row r="10" spans="1:13" x14ac:dyDescent="0.35">
      <c r="A10" s="15" t="s">
        <v>87</v>
      </c>
      <c r="C10" t="s">
        <v>389</v>
      </c>
      <c r="E10" t="s">
        <v>38</v>
      </c>
      <c r="I10" s="14" t="s">
        <v>53</v>
      </c>
      <c r="K10" t="s">
        <v>457</v>
      </c>
      <c r="M10" s="7" t="s">
        <v>415</v>
      </c>
    </row>
    <row r="11" spans="1:13" x14ac:dyDescent="0.35">
      <c r="E11" t="s">
        <v>39</v>
      </c>
      <c r="G11" s="7" t="s">
        <v>637</v>
      </c>
      <c r="I11" s="14" t="s">
        <v>54</v>
      </c>
      <c r="K11" t="s">
        <v>458</v>
      </c>
      <c r="M11" t="s">
        <v>408</v>
      </c>
    </row>
    <row r="12" spans="1:13" x14ac:dyDescent="0.35">
      <c r="A12" s="7" t="s">
        <v>550</v>
      </c>
      <c r="C12" s="7" t="s">
        <v>545</v>
      </c>
      <c r="E12" t="s">
        <v>40</v>
      </c>
      <c r="G12" s="13" t="s">
        <v>88</v>
      </c>
      <c r="I12" s="14" t="s">
        <v>340</v>
      </c>
      <c r="K12" t="s">
        <v>459</v>
      </c>
      <c r="M12" t="s">
        <v>416</v>
      </c>
    </row>
    <row r="13" spans="1:13" x14ac:dyDescent="0.35">
      <c r="A13" t="s">
        <v>101</v>
      </c>
      <c r="C13" t="s">
        <v>544</v>
      </c>
      <c r="E13" t="s">
        <v>486</v>
      </c>
      <c r="G13" s="10" t="s">
        <v>47</v>
      </c>
      <c r="I13" s="14" t="s">
        <v>341</v>
      </c>
      <c r="K13" t="s">
        <v>460</v>
      </c>
      <c r="M13" t="s">
        <v>417</v>
      </c>
    </row>
    <row r="14" spans="1:13" x14ac:dyDescent="0.35">
      <c r="A14" s="8" t="s">
        <v>15</v>
      </c>
      <c r="C14" t="s">
        <v>547</v>
      </c>
      <c r="E14" t="s">
        <v>487</v>
      </c>
      <c r="G14" s="11" t="s">
        <v>48</v>
      </c>
      <c r="K14" t="s">
        <v>461</v>
      </c>
      <c r="M14" t="s">
        <v>418</v>
      </c>
    </row>
    <row r="15" spans="1:13" x14ac:dyDescent="0.35">
      <c r="A15" s="8" t="s">
        <v>87</v>
      </c>
      <c r="E15" t="s">
        <v>41</v>
      </c>
      <c r="G15" s="10" t="s">
        <v>49</v>
      </c>
      <c r="K15" t="s">
        <v>462</v>
      </c>
      <c r="M15" t="s">
        <v>419</v>
      </c>
    </row>
    <row r="16" spans="1:13" x14ac:dyDescent="0.35">
      <c r="A16" s="9" t="s">
        <v>16</v>
      </c>
      <c r="C16" s="7" t="s">
        <v>130</v>
      </c>
      <c r="E16" t="s">
        <v>42</v>
      </c>
      <c r="G16" s="10" t="s">
        <v>50</v>
      </c>
      <c r="K16" t="s">
        <v>463</v>
      </c>
    </row>
    <row r="17" spans="1:16" x14ac:dyDescent="0.35">
      <c r="A17" t="s">
        <v>373</v>
      </c>
      <c r="C17" t="s">
        <v>428</v>
      </c>
      <c r="E17" t="s">
        <v>43</v>
      </c>
      <c r="G17" s="11" t="s">
        <v>51</v>
      </c>
      <c r="K17" t="s">
        <v>464</v>
      </c>
      <c r="M17" s="7" t="s">
        <v>97</v>
      </c>
    </row>
    <row r="18" spans="1:16" x14ac:dyDescent="0.35">
      <c r="A18" s="259" t="s">
        <v>374</v>
      </c>
      <c r="C18" t="s">
        <v>429</v>
      </c>
      <c r="E18" t="s">
        <v>44</v>
      </c>
      <c r="G18" s="14" t="s">
        <v>52</v>
      </c>
      <c r="K18" t="s">
        <v>465</v>
      </c>
      <c r="M18" t="s">
        <v>110</v>
      </c>
    </row>
    <row r="19" spans="1:16" x14ac:dyDescent="0.35">
      <c r="C19" t="s">
        <v>430</v>
      </c>
      <c r="E19" t="s">
        <v>488</v>
      </c>
      <c r="K19" t="s">
        <v>466</v>
      </c>
      <c r="M19" t="s">
        <v>98</v>
      </c>
    </row>
    <row r="20" spans="1:16" x14ac:dyDescent="0.35">
      <c r="A20" s="7" t="s">
        <v>507</v>
      </c>
      <c r="E20" t="s">
        <v>489</v>
      </c>
      <c r="K20" t="s">
        <v>467</v>
      </c>
      <c r="M20" t="s">
        <v>99</v>
      </c>
    </row>
    <row r="21" spans="1:16" x14ac:dyDescent="0.35">
      <c r="A21" t="s">
        <v>85</v>
      </c>
      <c r="C21" s="7" t="s">
        <v>529</v>
      </c>
      <c r="E21" t="s">
        <v>45</v>
      </c>
      <c r="K21" t="s">
        <v>468</v>
      </c>
      <c r="M21" t="s">
        <v>100</v>
      </c>
    </row>
    <row r="22" spans="1:16" x14ac:dyDescent="0.35">
      <c r="C22" t="s">
        <v>395</v>
      </c>
      <c r="E22" t="s">
        <v>46</v>
      </c>
      <c r="K22" t="s">
        <v>469</v>
      </c>
    </row>
    <row r="23" spans="1:16" x14ac:dyDescent="0.35">
      <c r="C23" s="21">
        <v>2025</v>
      </c>
      <c r="K23" t="s">
        <v>470</v>
      </c>
    </row>
    <row r="24" spans="1:16" x14ac:dyDescent="0.35">
      <c r="A24" s="7" t="s">
        <v>530</v>
      </c>
      <c r="C24" s="21">
        <f>'Angaben KH-Standort'!$D$12</f>
        <v>2026</v>
      </c>
      <c r="E24" s="7" t="s">
        <v>637</v>
      </c>
      <c r="K24" t="s">
        <v>471</v>
      </c>
      <c r="M24" s="7" t="s">
        <v>553</v>
      </c>
    </row>
    <row r="25" spans="1:16" x14ac:dyDescent="0.35">
      <c r="A25" s="13" t="s">
        <v>118</v>
      </c>
      <c r="E25" t="s">
        <v>86</v>
      </c>
      <c r="K25" t="s">
        <v>472</v>
      </c>
      <c r="M25" t="s">
        <v>551</v>
      </c>
    </row>
    <row r="26" spans="1:16" x14ac:dyDescent="0.35">
      <c r="A26" s="10" t="s">
        <v>89</v>
      </c>
      <c r="C26" s="7" t="s">
        <v>37</v>
      </c>
      <c r="E26" t="s">
        <v>35</v>
      </c>
      <c r="K26" t="s">
        <v>473</v>
      </c>
      <c r="M26">
        <v>1</v>
      </c>
    </row>
    <row r="27" spans="1:16" x14ac:dyDescent="0.35">
      <c r="A27" s="11" t="s">
        <v>90</v>
      </c>
      <c r="C27" s="13" t="s">
        <v>32</v>
      </c>
      <c r="E27" t="s">
        <v>36</v>
      </c>
      <c r="K27" t="s">
        <v>474</v>
      </c>
      <c r="M27">
        <v>2</v>
      </c>
    </row>
    <row r="28" spans="1:16" x14ac:dyDescent="0.35">
      <c r="A28" s="10" t="s">
        <v>91</v>
      </c>
      <c r="C28" s="10" t="str">
        <f ca="1">VLOOKUP('A1'!$F$14,{0,"";1,"1";2,"4";3,"7";4,"10"},2,0)</f>
        <v/>
      </c>
      <c r="E28" t="s">
        <v>33</v>
      </c>
      <c r="K28" t="s">
        <v>475</v>
      </c>
      <c r="M28">
        <v>3</v>
      </c>
    </row>
    <row r="29" spans="1:16" x14ac:dyDescent="0.35">
      <c r="A29" s="11" t="s">
        <v>92</v>
      </c>
      <c r="C29" s="11" t="str">
        <f ca="1">VLOOKUP('A1'!$F$14,{0,"";1,"2";2,"5";3,"8";4,"11"},2,0)</f>
        <v/>
      </c>
      <c r="E29" t="s">
        <v>34</v>
      </c>
      <c r="K29" t="s">
        <v>476</v>
      </c>
      <c r="M29">
        <v>8</v>
      </c>
    </row>
    <row r="30" spans="1:16" x14ac:dyDescent="0.35">
      <c r="A30" s="15" t="s">
        <v>94</v>
      </c>
      <c r="C30" s="14" t="str">
        <f ca="1">VLOOKUP('A1'!$F$14,{0,"";1,"3";2,"6";3,"9";4,"12"},2,0)</f>
        <v/>
      </c>
      <c r="E30" t="s">
        <v>405</v>
      </c>
      <c r="K30" t="s">
        <v>477</v>
      </c>
    </row>
    <row r="31" spans="1:16" x14ac:dyDescent="0.35">
      <c r="E31" t="s">
        <v>38</v>
      </c>
      <c r="K31" t="s">
        <v>478</v>
      </c>
      <c r="M31" t="s">
        <v>635</v>
      </c>
      <c r="O31" t="s">
        <v>1172</v>
      </c>
    </row>
    <row r="32" spans="1:16" x14ac:dyDescent="0.35">
      <c r="A32" s="15"/>
      <c r="E32" t="s">
        <v>39</v>
      </c>
      <c r="M32" t="s">
        <v>636</v>
      </c>
      <c r="O32" s="279" t="s">
        <v>567</v>
      </c>
      <c r="P32" t="s">
        <v>555</v>
      </c>
    </row>
    <row r="33" spans="1:16" x14ac:dyDescent="0.35">
      <c r="A33" s="7" t="s">
        <v>530</v>
      </c>
      <c r="E33" t="s">
        <v>40</v>
      </c>
      <c r="K33" s="7" t="s">
        <v>405</v>
      </c>
      <c r="M33" t="s">
        <v>579</v>
      </c>
      <c r="O33" s="279" t="s">
        <v>568</v>
      </c>
      <c r="P33" t="s">
        <v>556</v>
      </c>
    </row>
    <row r="34" spans="1:16" x14ac:dyDescent="0.35">
      <c r="A34" s="12" t="s">
        <v>119</v>
      </c>
      <c r="E34" t="s">
        <v>41</v>
      </c>
      <c r="K34" s="13" t="s">
        <v>479</v>
      </c>
      <c r="M34" t="s">
        <v>581</v>
      </c>
      <c r="O34" s="279" t="s">
        <v>569</v>
      </c>
      <c r="P34" t="s">
        <v>557</v>
      </c>
    </row>
    <row r="35" spans="1:16" x14ac:dyDescent="0.35">
      <c r="A35" s="14" t="s">
        <v>89</v>
      </c>
      <c r="E35" t="s">
        <v>42</v>
      </c>
      <c r="K35" s="10" t="s">
        <v>451</v>
      </c>
      <c r="M35" t="s">
        <v>583</v>
      </c>
      <c r="O35" s="279" t="s">
        <v>570</v>
      </c>
      <c r="P35" t="s">
        <v>558</v>
      </c>
    </row>
    <row r="36" spans="1:16" x14ac:dyDescent="0.35">
      <c r="A36" s="105" t="s">
        <v>90</v>
      </c>
      <c r="E36" t="s">
        <v>43</v>
      </c>
      <c r="K36" s="11" t="s">
        <v>452</v>
      </c>
      <c r="M36" t="s">
        <v>585</v>
      </c>
      <c r="O36" s="279" t="s">
        <v>571</v>
      </c>
      <c r="P36" t="s">
        <v>559</v>
      </c>
    </row>
    <row r="37" spans="1:16" x14ac:dyDescent="0.35">
      <c r="A37" s="105" t="s">
        <v>91</v>
      </c>
      <c r="E37" t="s">
        <v>44</v>
      </c>
      <c r="K37" s="10" t="s">
        <v>453</v>
      </c>
      <c r="M37" t="s">
        <v>587</v>
      </c>
      <c r="O37" s="279" t="s">
        <v>572</v>
      </c>
      <c r="P37" t="s">
        <v>560</v>
      </c>
    </row>
    <row r="38" spans="1:16" x14ac:dyDescent="0.35">
      <c r="A38" s="14" t="s">
        <v>92</v>
      </c>
      <c r="E38" t="s">
        <v>45</v>
      </c>
      <c r="K38" s="11" t="s">
        <v>456</v>
      </c>
      <c r="M38" t="s">
        <v>589</v>
      </c>
      <c r="O38" s="279" t="s">
        <v>573</v>
      </c>
      <c r="P38" t="s">
        <v>561</v>
      </c>
    </row>
    <row r="39" spans="1:16" x14ac:dyDescent="0.35">
      <c r="A39" s="14" t="s">
        <v>94</v>
      </c>
      <c r="E39" t="s">
        <v>46</v>
      </c>
      <c r="K39" s="10" t="s">
        <v>457</v>
      </c>
      <c r="M39" t="s">
        <v>591</v>
      </c>
      <c r="O39" s="279" t="s">
        <v>574</v>
      </c>
      <c r="P39" t="s">
        <v>562</v>
      </c>
    </row>
    <row r="40" spans="1:16" x14ac:dyDescent="0.35">
      <c r="K40" s="11" t="s">
        <v>458</v>
      </c>
      <c r="M40" t="s">
        <v>593</v>
      </c>
      <c r="O40" s="279" t="s">
        <v>575</v>
      </c>
      <c r="P40" t="s">
        <v>563</v>
      </c>
    </row>
    <row r="41" spans="1:16" x14ac:dyDescent="0.35">
      <c r="K41" s="10" t="s">
        <v>459</v>
      </c>
      <c r="M41" t="s">
        <v>613</v>
      </c>
      <c r="O41" s="279" t="s">
        <v>576</v>
      </c>
      <c r="P41" t="s">
        <v>564</v>
      </c>
    </row>
    <row r="42" spans="1:16" x14ac:dyDescent="0.35">
      <c r="A42" s="7" t="s">
        <v>405</v>
      </c>
      <c r="K42" s="11" t="s">
        <v>460</v>
      </c>
      <c r="M42" t="s">
        <v>615</v>
      </c>
      <c r="O42" s="279" t="s">
        <v>577</v>
      </c>
      <c r="P42" t="s">
        <v>565</v>
      </c>
    </row>
    <row r="43" spans="1:16" x14ac:dyDescent="0.35">
      <c r="A43" s="13" t="s">
        <v>448</v>
      </c>
      <c r="K43" s="11" t="s">
        <v>480</v>
      </c>
      <c r="M43" t="s">
        <v>617</v>
      </c>
      <c r="O43" s="279" t="s">
        <v>578</v>
      </c>
      <c r="P43" t="s">
        <v>566</v>
      </c>
    </row>
    <row r="44" spans="1:16" x14ac:dyDescent="0.35">
      <c r="A44" s="10" t="s">
        <v>89</v>
      </c>
      <c r="K44" s="10" t="s">
        <v>481</v>
      </c>
    </row>
    <row r="45" spans="1:16" x14ac:dyDescent="0.35">
      <c r="A45" s="11" t="s">
        <v>90</v>
      </c>
      <c r="K45" s="10" t="s">
        <v>461</v>
      </c>
      <c r="M45" t="s">
        <v>554</v>
      </c>
    </row>
    <row r="46" spans="1:16" x14ac:dyDescent="0.35">
      <c r="A46" s="10" t="s">
        <v>91</v>
      </c>
      <c r="K46" s="11" t="s">
        <v>462</v>
      </c>
      <c r="M46" t="s">
        <v>552</v>
      </c>
    </row>
    <row r="47" spans="1:16" x14ac:dyDescent="0.35">
      <c r="A47" s="11" t="s">
        <v>92</v>
      </c>
      <c r="K47" s="10" t="s">
        <v>463</v>
      </c>
      <c r="M47" t="s">
        <v>579</v>
      </c>
      <c r="O47" t="s">
        <v>579</v>
      </c>
      <c r="P47" t="s">
        <v>580</v>
      </c>
    </row>
    <row r="48" spans="1:16" x14ac:dyDescent="0.35">
      <c r="A48" s="10" t="s">
        <v>93</v>
      </c>
      <c r="K48" s="11" t="s">
        <v>464</v>
      </c>
      <c r="M48" t="s">
        <v>581</v>
      </c>
      <c r="O48" t="s">
        <v>581</v>
      </c>
      <c r="P48" t="s">
        <v>582</v>
      </c>
    </row>
    <row r="49" spans="1:16" x14ac:dyDescent="0.35">
      <c r="A49" s="15" t="s">
        <v>94</v>
      </c>
      <c r="K49" s="10" t="s">
        <v>465</v>
      </c>
      <c r="M49" t="s">
        <v>583</v>
      </c>
      <c r="O49" t="s">
        <v>583</v>
      </c>
      <c r="P49" t="s">
        <v>584</v>
      </c>
    </row>
    <row r="50" spans="1:16" x14ac:dyDescent="0.35">
      <c r="A50" s="15" t="s">
        <v>449</v>
      </c>
      <c r="K50" s="11" t="s">
        <v>466</v>
      </c>
      <c r="M50" t="s">
        <v>585</v>
      </c>
      <c r="O50" t="s">
        <v>585</v>
      </c>
      <c r="P50" t="s">
        <v>586</v>
      </c>
    </row>
    <row r="51" spans="1:16" x14ac:dyDescent="0.35">
      <c r="K51" s="10" t="s">
        <v>482</v>
      </c>
      <c r="M51" t="s">
        <v>587</v>
      </c>
      <c r="O51" t="s">
        <v>587</v>
      </c>
      <c r="P51" t="s">
        <v>588</v>
      </c>
    </row>
    <row r="52" spans="1:16" x14ac:dyDescent="0.35">
      <c r="A52" s="7" t="s">
        <v>130</v>
      </c>
      <c r="K52" s="10" t="s">
        <v>467</v>
      </c>
      <c r="M52" t="s">
        <v>589</v>
      </c>
      <c r="O52" t="s">
        <v>589</v>
      </c>
      <c r="P52" t="s">
        <v>590</v>
      </c>
    </row>
    <row r="53" spans="1:16" x14ac:dyDescent="0.35">
      <c r="A53" t="s">
        <v>230</v>
      </c>
      <c r="K53" s="11" t="s">
        <v>468</v>
      </c>
      <c r="M53" t="s">
        <v>591</v>
      </c>
      <c r="O53" t="s">
        <v>591</v>
      </c>
      <c r="P53" t="s">
        <v>592</v>
      </c>
    </row>
    <row r="54" spans="1:16" x14ac:dyDescent="0.35">
      <c r="A54" t="s">
        <v>90</v>
      </c>
      <c r="K54" s="10" t="s">
        <v>469</v>
      </c>
      <c r="M54" t="s">
        <v>593</v>
      </c>
      <c r="O54" t="s">
        <v>593</v>
      </c>
      <c r="P54" t="s">
        <v>594</v>
      </c>
    </row>
    <row r="55" spans="1:16" x14ac:dyDescent="0.35">
      <c r="A55" t="s">
        <v>91</v>
      </c>
      <c r="K55" s="11" t="s">
        <v>470</v>
      </c>
      <c r="M55" t="s">
        <v>595</v>
      </c>
      <c r="O55" t="s">
        <v>595</v>
      </c>
      <c r="P55" t="s">
        <v>596</v>
      </c>
    </row>
    <row r="56" spans="1:16" x14ac:dyDescent="0.35">
      <c r="A56" t="s">
        <v>92</v>
      </c>
      <c r="K56" s="10" t="s">
        <v>483</v>
      </c>
      <c r="M56" t="s">
        <v>645</v>
      </c>
      <c r="O56" t="s">
        <v>645</v>
      </c>
      <c r="P56" t="s">
        <v>654</v>
      </c>
    </row>
    <row r="57" spans="1:16" x14ac:dyDescent="0.35">
      <c r="A57" t="s">
        <v>93</v>
      </c>
      <c r="K57" s="14" t="s">
        <v>484</v>
      </c>
      <c r="M57" t="s">
        <v>646</v>
      </c>
      <c r="O57" t="s">
        <v>646</v>
      </c>
      <c r="P57" t="s">
        <v>651</v>
      </c>
    </row>
    <row r="58" spans="1:16" x14ac:dyDescent="0.35">
      <c r="A58" t="s">
        <v>94</v>
      </c>
      <c r="K58" s="10" t="s">
        <v>471</v>
      </c>
      <c r="M58" t="s">
        <v>647</v>
      </c>
      <c r="O58" t="s">
        <v>647</v>
      </c>
      <c r="P58" t="s">
        <v>652</v>
      </c>
    </row>
    <row r="59" spans="1:16" x14ac:dyDescent="0.35">
      <c r="K59" s="10" t="s">
        <v>472</v>
      </c>
      <c r="M59" t="s">
        <v>648</v>
      </c>
      <c r="O59" t="s">
        <v>648</v>
      </c>
      <c r="P59" t="s">
        <v>653</v>
      </c>
    </row>
    <row r="60" spans="1:16" x14ac:dyDescent="0.35">
      <c r="A60" s="7" t="s">
        <v>130</v>
      </c>
      <c r="K60" s="10" t="s">
        <v>473</v>
      </c>
      <c r="M60" t="s">
        <v>649</v>
      </c>
      <c r="O60" t="s">
        <v>649</v>
      </c>
      <c r="P60" t="s">
        <v>655</v>
      </c>
    </row>
    <row r="61" spans="1:16" x14ac:dyDescent="0.35">
      <c r="A61" t="s">
        <v>231</v>
      </c>
      <c r="K61" s="10" t="s">
        <v>474</v>
      </c>
      <c r="M61" t="s">
        <v>650</v>
      </c>
      <c r="O61" t="s">
        <v>650</v>
      </c>
      <c r="P61" t="s">
        <v>656</v>
      </c>
    </row>
    <row r="62" spans="1:16" x14ac:dyDescent="0.35">
      <c r="A62" t="s">
        <v>90</v>
      </c>
      <c r="K62" s="10" t="s">
        <v>475</v>
      </c>
      <c r="M62" t="s">
        <v>597</v>
      </c>
      <c r="O62" t="s">
        <v>597</v>
      </c>
      <c r="P62" t="s">
        <v>598</v>
      </c>
    </row>
    <row r="63" spans="1:16" x14ac:dyDescent="0.35">
      <c r="A63" t="s">
        <v>91</v>
      </c>
      <c r="G63" s="11"/>
      <c r="K63" s="10" t="s">
        <v>476</v>
      </c>
      <c r="M63" s="279" t="s">
        <v>657</v>
      </c>
      <c r="O63" s="279" t="s">
        <v>657</v>
      </c>
      <c r="P63" t="s">
        <v>658</v>
      </c>
    </row>
    <row r="64" spans="1:16" x14ac:dyDescent="0.35">
      <c r="A64" t="s">
        <v>92</v>
      </c>
      <c r="K64" s="14" t="s">
        <v>477</v>
      </c>
      <c r="M64" s="279" t="s">
        <v>659</v>
      </c>
      <c r="O64" s="279" t="s">
        <v>659</v>
      </c>
      <c r="P64" t="s">
        <v>660</v>
      </c>
    </row>
    <row r="65" spans="1:16" x14ac:dyDescent="0.35">
      <c r="A65" t="s">
        <v>93</v>
      </c>
      <c r="M65" s="279" t="s">
        <v>661</v>
      </c>
      <c r="O65" s="279" t="s">
        <v>661</v>
      </c>
      <c r="P65" t="s">
        <v>662</v>
      </c>
    </row>
    <row r="66" spans="1:16" x14ac:dyDescent="0.35">
      <c r="A66" t="s">
        <v>94</v>
      </c>
      <c r="M66" s="279" t="s">
        <v>663</v>
      </c>
      <c r="O66" s="279" t="s">
        <v>663</v>
      </c>
      <c r="P66" t="s">
        <v>664</v>
      </c>
    </row>
    <row r="67" spans="1:16" x14ac:dyDescent="0.35">
      <c r="A67" t="s">
        <v>95</v>
      </c>
      <c r="M67" s="279" t="s">
        <v>665</v>
      </c>
      <c r="O67" s="279" t="s">
        <v>665</v>
      </c>
      <c r="P67" t="s">
        <v>666</v>
      </c>
    </row>
    <row r="68" spans="1:16" x14ac:dyDescent="0.35">
      <c r="M68" s="279" t="s">
        <v>667</v>
      </c>
      <c r="O68" s="279" t="s">
        <v>667</v>
      </c>
      <c r="P68" t="s">
        <v>658</v>
      </c>
    </row>
    <row r="69" spans="1:16" x14ac:dyDescent="0.35">
      <c r="A69" s="7" t="s">
        <v>370</v>
      </c>
      <c r="M69" s="279" t="s">
        <v>668</v>
      </c>
      <c r="O69" s="279" t="s">
        <v>668</v>
      </c>
      <c r="P69" t="s">
        <v>660</v>
      </c>
    </row>
    <row r="70" spans="1:16" x14ac:dyDescent="0.35">
      <c r="A70" t="s">
        <v>361</v>
      </c>
      <c r="M70" s="279" t="s">
        <v>669</v>
      </c>
      <c r="O70" s="279" t="s">
        <v>669</v>
      </c>
      <c r="P70" t="s">
        <v>662</v>
      </c>
    </row>
    <row r="71" spans="1:16" x14ac:dyDescent="0.35">
      <c r="A71" t="s">
        <v>363</v>
      </c>
      <c r="M71" s="279" t="s">
        <v>670</v>
      </c>
      <c r="O71" s="279" t="s">
        <v>670</v>
      </c>
      <c r="P71" t="s">
        <v>664</v>
      </c>
    </row>
    <row r="72" spans="1:16" x14ac:dyDescent="0.35">
      <c r="A72" t="s">
        <v>364</v>
      </c>
      <c r="M72" s="279" t="s">
        <v>671</v>
      </c>
      <c r="O72" s="279" t="s">
        <v>671</v>
      </c>
      <c r="P72" t="s">
        <v>666</v>
      </c>
    </row>
    <row r="73" spans="1:16" x14ac:dyDescent="0.35">
      <c r="A73" t="s">
        <v>365</v>
      </c>
      <c r="M73" t="s">
        <v>599</v>
      </c>
      <c r="O73" t="s">
        <v>599</v>
      </c>
      <c r="P73" t="s">
        <v>600</v>
      </c>
    </row>
    <row r="74" spans="1:16" x14ac:dyDescent="0.35">
      <c r="A74" t="s">
        <v>366</v>
      </c>
      <c r="M74" t="s">
        <v>601</v>
      </c>
      <c r="O74" t="s">
        <v>601</v>
      </c>
      <c r="P74" t="s">
        <v>602</v>
      </c>
    </row>
    <row r="75" spans="1:16" x14ac:dyDescent="0.35">
      <c r="A75" t="s">
        <v>367</v>
      </c>
      <c r="M75" s="279" t="s">
        <v>672</v>
      </c>
      <c r="O75" s="279" t="s">
        <v>672</v>
      </c>
      <c r="P75" t="s">
        <v>673</v>
      </c>
    </row>
    <row r="76" spans="1:16" x14ac:dyDescent="0.35">
      <c r="A76" s="279" t="s">
        <v>368</v>
      </c>
      <c r="M76" s="279" t="s">
        <v>674</v>
      </c>
      <c r="O76" s="279" t="s">
        <v>674</v>
      </c>
      <c r="P76" t="s">
        <v>675</v>
      </c>
    </row>
    <row r="77" spans="1:16" x14ac:dyDescent="0.35">
      <c r="A77" s="282"/>
      <c r="M77" s="279" t="s">
        <v>676</v>
      </c>
      <c r="O77" s="279" t="s">
        <v>676</v>
      </c>
      <c r="P77" t="s">
        <v>677</v>
      </c>
    </row>
    <row r="78" spans="1:16" x14ac:dyDescent="0.35">
      <c r="A78" s="7" t="s">
        <v>370</v>
      </c>
      <c r="M78" s="279" t="s">
        <v>678</v>
      </c>
      <c r="O78" s="279" t="s">
        <v>678</v>
      </c>
      <c r="P78" t="s">
        <v>679</v>
      </c>
    </row>
    <row r="79" spans="1:16" x14ac:dyDescent="0.35">
      <c r="A79" t="s">
        <v>1204</v>
      </c>
      <c r="M79" s="279" t="s">
        <v>680</v>
      </c>
      <c r="O79" s="279" t="s">
        <v>680</v>
      </c>
      <c r="P79" t="s">
        <v>681</v>
      </c>
    </row>
    <row r="80" spans="1:16" x14ac:dyDescent="0.35">
      <c r="A80" t="s">
        <v>363</v>
      </c>
      <c r="M80" s="279" t="s">
        <v>682</v>
      </c>
      <c r="O80" s="279" t="s">
        <v>682</v>
      </c>
      <c r="P80" t="s">
        <v>683</v>
      </c>
    </row>
    <row r="81" spans="1:16" x14ac:dyDescent="0.35">
      <c r="A81" t="s">
        <v>485</v>
      </c>
      <c r="M81" s="279" t="s">
        <v>684</v>
      </c>
      <c r="O81" s="279" t="s">
        <v>684</v>
      </c>
      <c r="P81" t="s">
        <v>685</v>
      </c>
    </row>
    <row r="82" spans="1:16" x14ac:dyDescent="0.35">
      <c r="A82" t="s">
        <v>34</v>
      </c>
      <c r="M82" s="279" t="s">
        <v>686</v>
      </c>
      <c r="O82" s="279" t="s">
        <v>686</v>
      </c>
      <c r="P82" t="s">
        <v>687</v>
      </c>
    </row>
    <row r="83" spans="1:16" x14ac:dyDescent="0.35">
      <c r="A83" t="s">
        <v>1205</v>
      </c>
      <c r="M83" t="s">
        <v>603</v>
      </c>
      <c r="O83" t="s">
        <v>603</v>
      </c>
      <c r="P83" t="s">
        <v>604</v>
      </c>
    </row>
    <row r="84" spans="1:16" x14ac:dyDescent="0.35">
      <c r="A84" t="s">
        <v>1206</v>
      </c>
      <c r="M84" s="279" t="s">
        <v>688</v>
      </c>
      <c r="O84" s="279" t="s">
        <v>688</v>
      </c>
      <c r="P84" t="s">
        <v>689</v>
      </c>
    </row>
    <row r="85" spans="1:16" x14ac:dyDescent="0.35">
      <c r="A85" t="s">
        <v>53</v>
      </c>
      <c r="M85" s="279" t="s">
        <v>690</v>
      </c>
      <c r="O85" s="279" t="s">
        <v>690</v>
      </c>
      <c r="P85" t="s">
        <v>691</v>
      </c>
    </row>
    <row r="86" spans="1:16" x14ac:dyDescent="0.35">
      <c r="A86" s="282" t="s">
        <v>54</v>
      </c>
      <c r="M86" s="279" t="s">
        <v>692</v>
      </c>
      <c r="O86" s="279" t="s">
        <v>692</v>
      </c>
      <c r="P86" t="s">
        <v>693</v>
      </c>
    </row>
    <row r="87" spans="1:16" x14ac:dyDescent="0.35">
      <c r="A87" t="s">
        <v>1207</v>
      </c>
      <c r="M87" t="s">
        <v>605</v>
      </c>
      <c r="O87" t="s">
        <v>605</v>
      </c>
      <c r="P87" t="s">
        <v>606</v>
      </c>
    </row>
    <row r="88" spans="1:16" x14ac:dyDescent="0.35">
      <c r="A88" s="282" t="s">
        <v>1215</v>
      </c>
      <c r="M88" s="279" t="s">
        <v>694</v>
      </c>
      <c r="O88" s="279" t="s">
        <v>694</v>
      </c>
      <c r="P88" t="s">
        <v>695</v>
      </c>
    </row>
    <row r="89" spans="1:16" x14ac:dyDescent="0.35">
      <c r="A89" s="282"/>
      <c r="M89" s="279" t="s">
        <v>696</v>
      </c>
      <c r="O89" s="279" t="s">
        <v>696</v>
      </c>
      <c r="P89" t="s">
        <v>697</v>
      </c>
    </row>
    <row r="90" spans="1:16" x14ac:dyDescent="0.35">
      <c r="A90" s="282"/>
      <c r="M90" s="279" t="s">
        <v>698</v>
      </c>
      <c r="O90" s="279" t="s">
        <v>698</v>
      </c>
      <c r="P90" t="s">
        <v>699</v>
      </c>
    </row>
    <row r="91" spans="1:16" x14ac:dyDescent="0.35">
      <c r="A91" s="282"/>
      <c r="M91" s="279" t="s">
        <v>700</v>
      </c>
      <c r="O91" s="279" t="s">
        <v>700</v>
      </c>
      <c r="P91" t="s">
        <v>701</v>
      </c>
    </row>
    <row r="92" spans="1:16" x14ac:dyDescent="0.35">
      <c r="A92" s="282"/>
      <c r="M92" s="279" t="s">
        <v>702</v>
      </c>
      <c r="O92" s="279" t="s">
        <v>702</v>
      </c>
      <c r="P92" t="s">
        <v>703</v>
      </c>
    </row>
    <row r="93" spans="1:16" x14ac:dyDescent="0.35">
      <c r="A93" s="282"/>
      <c r="M93" s="279" t="s">
        <v>704</v>
      </c>
      <c r="O93" s="279" t="s">
        <v>704</v>
      </c>
      <c r="P93" t="s">
        <v>697</v>
      </c>
    </row>
    <row r="94" spans="1:16" x14ac:dyDescent="0.35">
      <c r="A94" s="282"/>
      <c r="M94" s="279" t="s">
        <v>705</v>
      </c>
      <c r="O94" s="279" t="s">
        <v>705</v>
      </c>
      <c r="P94" t="s">
        <v>699</v>
      </c>
    </row>
    <row r="95" spans="1:16" x14ac:dyDescent="0.35">
      <c r="A95" s="282"/>
      <c r="M95" s="279" t="s">
        <v>706</v>
      </c>
      <c r="O95" s="279" t="s">
        <v>706</v>
      </c>
      <c r="P95" t="s">
        <v>701</v>
      </c>
    </row>
    <row r="96" spans="1:16" x14ac:dyDescent="0.35">
      <c r="M96" t="s">
        <v>607</v>
      </c>
      <c r="O96" t="s">
        <v>607</v>
      </c>
      <c r="P96" t="s">
        <v>608</v>
      </c>
    </row>
    <row r="97" spans="1:16" x14ac:dyDescent="0.35">
      <c r="M97" s="279" t="s">
        <v>707</v>
      </c>
      <c r="O97" s="279" t="s">
        <v>707</v>
      </c>
      <c r="P97" t="s">
        <v>708</v>
      </c>
    </row>
    <row r="98" spans="1:16" x14ac:dyDescent="0.35">
      <c r="M98" s="279" t="s">
        <v>709</v>
      </c>
      <c r="O98" s="279" t="s">
        <v>709</v>
      </c>
      <c r="P98" t="s">
        <v>710</v>
      </c>
    </row>
    <row r="99" spans="1:16" x14ac:dyDescent="0.35">
      <c r="M99" s="279" t="s">
        <v>711</v>
      </c>
      <c r="O99" s="279" t="s">
        <v>711</v>
      </c>
      <c r="P99" t="s">
        <v>712</v>
      </c>
    </row>
    <row r="100" spans="1:16" x14ac:dyDescent="0.35">
      <c r="M100" s="279" t="s">
        <v>713</v>
      </c>
      <c r="O100" s="279" t="s">
        <v>713</v>
      </c>
      <c r="P100" t="s">
        <v>714</v>
      </c>
    </row>
    <row r="101" spans="1:16" x14ac:dyDescent="0.35">
      <c r="A101" s="282"/>
      <c r="M101" s="279" t="s">
        <v>715</v>
      </c>
      <c r="O101" s="279" t="s">
        <v>715</v>
      </c>
      <c r="P101" t="s">
        <v>716</v>
      </c>
    </row>
    <row r="102" spans="1:16" x14ac:dyDescent="0.35">
      <c r="A102" s="282"/>
      <c r="M102" s="279" t="s">
        <v>717</v>
      </c>
      <c r="O102" s="279" t="s">
        <v>717</v>
      </c>
      <c r="P102" t="s">
        <v>718</v>
      </c>
    </row>
    <row r="103" spans="1:16" x14ac:dyDescent="0.35">
      <c r="A103" s="282"/>
      <c r="M103" s="279" t="s">
        <v>719</v>
      </c>
      <c r="O103" s="279" t="s">
        <v>719</v>
      </c>
      <c r="P103" t="s">
        <v>720</v>
      </c>
    </row>
    <row r="104" spans="1:16" x14ac:dyDescent="0.35">
      <c r="A104" s="282"/>
      <c r="M104" s="279" t="s">
        <v>721</v>
      </c>
      <c r="O104" s="279" t="s">
        <v>721</v>
      </c>
      <c r="P104" t="s">
        <v>722</v>
      </c>
    </row>
    <row r="105" spans="1:16" x14ac:dyDescent="0.35">
      <c r="A105" s="282"/>
      <c r="M105" s="279" t="s">
        <v>723</v>
      </c>
      <c r="O105" s="279" t="s">
        <v>723</v>
      </c>
      <c r="P105" t="s">
        <v>724</v>
      </c>
    </row>
    <row r="106" spans="1:16" x14ac:dyDescent="0.35">
      <c r="A106" s="282"/>
      <c r="M106" s="279" t="s">
        <v>725</v>
      </c>
      <c r="O106" s="279" t="s">
        <v>725</v>
      </c>
      <c r="P106" t="s">
        <v>726</v>
      </c>
    </row>
    <row r="107" spans="1:16" x14ac:dyDescent="0.35">
      <c r="A107" s="282"/>
      <c r="M107" s="279" t="s">
        <v>727</v>
      </c>
      <c r="O107" s="279" t="s">
        <v>727</v>
      </c>
      <c r="P107" t="s">
        <v>728</v>
      </c>
    </row>
    <row r="108" spans="1:16" x14ac:dyDescent="0.35">
      <c r="A108" s="282"/>
      <c r="M108" s="279" t="s">
        <v>729</v>
      </c>
      <c r="O108" s="279" t="s">
        <v>729</v>
      </c>
      <c r="P108" t="s">
        <v>730</v>
      </c>
    </row>
    <row r="109" spans="1:16" x14ac:dyDescent="0.35">
      <c r="A109" s="282"/>
      <c r="M109" s="279" t="s">
        <v>731</v>
      </c>
      <c r="O109" s="279" t="s">
        <v>731</v>
      </c>
      <c r="P109" t="s">
        <v>732</v>
      </c>
    </row>
    <row r="110" spans="1:16" x14ac:dyDescent="0.35">
      <c r="M110" s="279" t="s">
        <v>733</v>
      </c>
      <c r="O110" s="279" t="s">
        <v>733</v>
      </c>
      <c r="P110" t="s">
        <v>734</v>
      </c>
    </row>
    <row r="111" spans="1:16" x14ac:dyDescent="0.35">
      <c r="A111" s="282"/>
      <c r="M111" s="279" t="s">
        <v>735</v>
      </c>
      <c r="O111" s="279" t="s">
        <v>735</v>
      </c>
      <c r="P111" t="s">
        <v>736</v>
      </c>
    </row>
    <row r="112" spans="1:16" x14ac:dyDescent="0.35">
      <c r="A112" s="282"/>
      <c r="M112" s="279" t="s">
        <v>737</v>
      </c>
      <c r="O112" s="279" t="s">
        <v>737</v>
      </c>
      <c r="P112" t="s">
        <v>738</v>
      </c>
    </row>
    <row r="113" spans="1:16" x14ac:dyDescent="0.35">
      <c r="A113" s="282"/>
      <c r="M113" s="279" t="s">
        <v>739</v>
      </c>
      <c r="O113" s="279" t="s">
        <v>739</v>
      </c>
      <c r="P113" t="s">
        <v>740</v>
      </c>
    </row>
    <row r="114" spans="1:16" x14ac:dyDescent="0.35">
      <c r="A114" s="282"/>
      <c r="M114" s="279" t="s">
        <v>741</v>
      </c>
      <c r="O114" s="279" t="s">
        <v>741</v>
      </c>
      <c r="P114" t="s">
        <v>742</v>
      </c>
    </row>
    <row r="115" spans="1:16" x14ac:dyDescent="0.35">
      <c r="A115" s="282"/>
      <c r="M115" s="279" t="s">
        <v>743</v>
      </c>
      <c r="O115" s="279" t="s">
        <v>743</v>
      </c>
      <c r="P115" t="s">
        <v>744</v>
      </c>
    </row>
    <row r="116" spans="1:16" x14ac:dyDescent="0.35">
      <c r="A116" s="282"/>
      <c r="M116" s="279" t="s">
        <v>745</v>
      </c>
      <c r="O116" s="279" t="s">
        <v>745</v>
      </c>
      <c r="P116" t="s">
        <v>746</v>
      </c>
    </row>
    <row r="117" spans="1:16" x14ac:dyDescent="0.35">
      <c r="A117" s="282"/>
      <c r="M117" s="279" t="s">
        <v>747</v>
      </c>
      <c r="O117" s="279" t="s">
        <v>747</v>
      </c>
      <c r="P117" t="s">
        <v>748</v>
      </c>
    </row>
    <row r="118" spans="1:16" x14ac:dyDescent="0.35">
      <c r="A118" s="282"/>
      <c r="M118" s="279" t="s">
        <v>749</v>
      </c>
      <c r="O118" s="279" t="s">
        <v>749</v>
      </c>
      <c r="P118" t="s">
        <v>750</v>
      </c>
    </row>
    <row r="119" spans="1:16" x14ac:dyDescent="0.35">
      <c r="A119" s="282"/>
      <c r="M119" s="279" t="s">
        <v>751</v>
      </c>
      <c r="O119" s="279" t="s">
        <v>751</v>
      </c>
      <c r="P119" t="s">
        <v>752</v>
      </c>
    </row>
    <row r="120" spans="1:16" x14ac:dyDescent="0.35">
      <c r="A120" s="282"/>
      <c r="M120" s="279" t="s">
        <v>753</v>
      </c>
      <c r="O120" s="279" t="s">
        <v>753</v>
      </c>
      <c r="P120" t="s">
        <v>754</v>
      </c>
    </row>
    <row r="121" spans="1:16" x14ac:dyDescent="0.35">
      <c r="A121" s="282"/>
      <c r="M121" s="279" t="s">
        <v>755</v>
      </c>
      <c r="O121" s="279" t="s">
        <v>755</v>
      </c>
      <c r="P121" t="s">
        <v>756</v>
      </c>
    </row>
    <row r="122" spans="1:16" x14ac:dyDescent="0.35">
      <c r="A122" s="282"/>
      <c r="M122" s="279" t="s">
        <v>757</v>
      </c>
      <c r="O122" s="279" t="s">
        <v>757</v>
      </c>
      <c r="P122" t="s">
        <v>758</v>
      </c>
    </row>
    <row r="123" spans="1:16" x14ac:dyDescent="0.35">
      <c r="A123" s="282"/>
      <c r="M123" s="279" t="s">
        <v>759</v>
      </c>
      <c r="O123" s="279" t="s">
        <v>759</v>
      </c>
      <c r="P123" t="s">
        <v>760</v>
      </c>
    </row>
    <row r="124" spans="1:16" x14ac:dyDescent="0.35">
      <c r="A124" s="282"/>
      <c r="M124" s="279" t="s">
        <v>761</v>
      </c>
      <c r="O124" s="279" t="s">
        <v>761</v>
      </c>
      <c r="P124" t="s">
        <v>762</v>
      </c>
    </row>
    <row r="125" spans="1:16" x14ac:dyDescent="0.35">
      <c r="A125" s="282"/>
      <c r="M125" t="s">
        <v>609</v>
      </c>
      <c r="O125" t="s">
        <v>609</v>
      </c>
      <c r="P125" t="s">
        <v>610</v>
      </c>
    </row>
    <row r="126" spans="1:16" x14ac:dyDescent="0.35">
      <c r="A126" s="282"/>
      <c r="M126" s="279" t="s">
        <v>763</v>
      </c>
      <c r="O126" s="279" t="s">
        <v>763</v>
      </c>
      <c r="P126" t="s">
        <v>764</v>
      </c>
    </row>
    <row r="127" spans="1:16" x14ac:dyDescent="0.35">
      <c r="A127" s="282"/>
      <c r="M127" s="279" t="s">
        <v>765</v>
      </c>
      <c r="O127" s="279" t="s">
        <v>765</v>
      </c>
      <c r="P127" t="s">
        <v>766</v>
      </c>
    </row>
    <row r="128" spans="1:16" x14ac:dyDescent="0.35">
      <c r="A128" s="282"/>
      <c r="M128" s="279" t="s">
        <v>767</v>
      </c>
      <c r="O128" s="279" t="s">
        <v>767</v>
      </c>
      <c r="P128" t="s">
        <v>768</v>
      </c>
    </row>
    <row r="129" spans="1:16" x14ac:dyDescent="0.35">
      <c r="A129" s="282"/>
      <c r="M129" s="279" t="s">
        <v>769</v>
      </c>
      <c r="O129" s="279" t="s">
        <v>769</v>
      </c>
      <c r="P129" t="s">
        <v>770</v>
      </c>
    </row>
    <row r="130" spans="1:16" x14ac:dyDescent="0.35">
      <c r="A130" s="282"/>
      <c r="M130" s="279" t="s">
        <v>771</v>
      </c>
      <c r="O130" s="279" t="s">
        <v>771</v>
      </c>
      <c r="P130" t="s">
        <v>772</v>
      </c>
    </row>
    <row r="131" spans="1:16" x14ac:dyDescent="0.35">
      <c r="A131" s="282"/>
      <c r="M131" s="279" t="s">
        <v>773</v>
      </c>
      <c r="O131" s="279" t="s">
        <v>773</v>
      </c>
      <c r="P131" t="s">
        <v>774</v>
      </c>
    </row>
    <row r="132" spans="1:16" x14ac:dyDescent="0.35">
      <c r="A132" s="282"/>
      <c r="M132" s="279" t="s">
        <v>775</v>
      </c>
      <c r="O132" s="279" t="s">
        <v>775</v>
      </c>
      <c r="P132" t="s">
        <v>776</v>
      </c>
    </row>
    <row r="133" spans="1:16" x14ac:dyDescent="0.35">
      <c r="A133" s="282"/>
      <c r="M133" s="279" t="s">
        <v>777</v>
      </c>
      <c r="O133" s="279" t="s">
        <v>777</v>
      </c>
      <c r="P133" t="s">
        <v>778</v>
      </c>
    </row>
    <row r="134" spans="1:16" x14ac:dyDescent="0.35">
      <c r="A134" s="282"/>
      <c r="M134" s="279" t="s">
        <v>779</v>
      </c>
      <c r="O134" s="279" t="s">
        <v>779</v>
      </c>
      <c r="P134" t="s">
        <v>780</v>
      </c>
    </row>
    <row r="135" spans="1:16" x14ac:dyDescent="0.35">
      <c r="A135" s="282"/>
      <c r="M135" s="279" t="s">
        <v>781</v>
      </c>
      <c r="O135" s="279" t="s">
        <v>781</v>
      </c>
      <c r="P135" t="s">
        <v>782</v>
      </c>
    </row>
    <row r="136" spans="1:16" x14ac:dyDescent="0.35">
      <c r="A136" s="282"/>
      <c r="M136" s="279" t="s">
        <v>783</v>
      </c>
      <c r="O136" s="279" t="s">
        <v>783</v>
      </c>
      <c r="P136" t="s">
        <v>784</v>
      </c>
    </row>
    <row r="137" spans="1:16" x14ac:dyDescent="0.35">
      <c r="A137" s="282"/>
      <c r="M137" s="279" t="s">
        <v>785</v>
      </c>
      <c r="O137" s="279" t="s">
        <v>785</v>
      </c>
      <c r="P137" t="s">
        <v>786</v>
      </c>
    </row>
    <row r="138" spans="1:16" x14ac:dyDescent="0.35">
      <c r="A138" s="282"/>
      <c r="M138" s="279" t="s">
        <v>787</v>
      </c>
      <c r="O138" s="279" t="s">
        <v>787</v>
      </c>
      <c r="P138" t="s">
        <v>788</v>
      </c>
    </row>
    <row r="139" spans="1:16" x14ac:dyDescent="0.35">
      <c r="M139" s="279" t="s">
        <v>789</v>
      </c>
      <c r="O139" s="279" t="s">
        <v>789</v>
      </c>
      <c r="P139" t="s">
        <v>790</v>
      </c>
    </row>
    <row r="140" spans="1:16" x14ac:dyDescent="0.35">
      <c r="M140" s="279" t="s">
        <v>791</v>
      </c>
      <c r="O140" s="279" t="s">
        <v>791</v>
      </c>
      <c r="P140" t="s">
        <v>792</v>
      </c>
    </row>
    <row r="141" spans="1:16" x14ac:dyDescent="0.35">
      <c r="M141" s="279" t="s">
        <v>793</v>
      </c>
      <c r="O141" s="279" t="s">
        <v>793</v>
      </c>
      <c r="P141" t="s">
        <v>794</v>
      </c>
    </row>
    <row r="142" spans="1:16" x14ac:dyDescent="0.35">
      <c r="M142" s="279" t="s">
        <v>795</v>
      </c>
      <c r="O142" s="279" t="s">
        <v>795</v>
      </c>
      <c r="P142" t="s">
        <v>796</v>
      </c>
    </row>
    <row r="143" spans="1:16" x14ac:dyDescent="0.35">
      <c r="A143" s="281"/>
      <c r="M143" s="279" t="s">
        <v>797</v>
      </c>
      <c r="O143" s="279" t="s">
        <v>797</v>
      </c>
      <c r="P143" t="s">
        <v>798</v>
      </c>
    </row>
    <row r="144" spans="1:16" x14ac:dyDescent="0.35">
      <c r="A144" s="282"/>
      <c r="M144" s="279" t="s">
        <v>799</v>
      </c>
      <c r="O144" s="279" t="s">
        <v>799</v>
      </c>
      <c r="P144" t="s">
        <v>800</v>
      </c>
    </row>
    <row r="145" spans="1:16" x14ac:dyDescent="0.35">
      <c r="A145" s="282"/>
      <c r="M145" s="279" t="s">
        <v>801</v>
      </c>
      <c r="O145" s="279" t="s">
        <v>801</v>
      </c>
      <c r="P145" t="s">
        <v>802</v>
      </c>
    </row>
    <row r="146" spans="1:16" x14ac:dyDescent="0.35">
      <c r="A146" s="282"/>
      <c r="M146" s="279" t="s">
        <v>803</v>
      </c>
      <c r="O146" s="279" t="s">
        <v>803</v>
      </c>
      <c r="P146" t="s">
        <v>804</v>
      </c>
    </row>
    <row r="147" spans="1:16" x14ac:dyDescent="0.35">
      <c r="A147" s="282"/>
      <c r="M147" s="279" t="s">
        <v>805</v>
      </c>
      <c r="O147" s="279" t="s">
        <v>805</v>
      </c>
      <c r="P147" t="s">
        <v>806</v>
      </c>
    </row>
    <row r="148" spans="1:16" x14ac:dyDescent="0.35">
      <c r="A148" s="282"/>
      <c r="M148" s="279" t="s">
        <v>807</v>
      </c>
      <c r="O148" s="279" t="s">
        <v>807</v>
      </c>
      <c r="P148" t="s">
        <v>808</v>
      </c>
    </row>
    <row r="149" spans="1:16" x14ac:dyDescent="0.35">
      <c r="A149" s="282"/>
      <c r="M149" s="279" t="s">
        <v>809</v>
      </c>
      <c r="O149" s="279" t="s">
        <v>809</v>
      </c>
      <c r="P149" t="s">
        <v>810</v>
      </c>
    </row>
    <row r="150" spans="1:16" x14ac:dyDescent="0.35">
      <c r="A150" s="282"/>
      <c r="M150" s="279" t="s">
        <v>811</v>
      </c>
      <c r="O150" s="279" t="s">
        <v>811</v>
      </c>
      <c r="P150" t="s">
        <v>812</v>
      </c>
    </row>
    <row r="151" spans="1:16" x14ac:dyDescent="0.35">
      <c r="A151" s="282"/>
      <c r="M151" s="279" t="s">
        <v>813</v>
      </c>
      <c r="O151" s="279" t="s">
        <v>813</v>
      </c>
      <c r="P151" t="s">
        <v>814</v>
      </c>
    </row>
    <row r="152" spans="1:16" x14ac:dyDescent="0.35">
      <c r="A152" s="282"/>
      <c r="M152" s="279" t="s">
        <v>815</v>
      </c>
      <c r="O152" s="279" t="s">
        <v>815</v>
      </c>
      <c r="P152" t="s">
        <v>816</v>
      </c>
    </row>
    <row r="153" spans="1:16" x14ac:dyDescent="0.35">
      <c r="A153" s="282"/>
      <c r="M153" s="279" t="s">
        <v>817</v>
      </c>
      <c r="O153" s="279" t="s">
        <v>817</v>
      </c>
      <c r="P153" t="s">
        <v>818</v>
      </c>
    </row>
    <row r="154" spans="1:16" x14ac:dyDescent="0.35">
      <c r="A154" s="282"/>
      <c r="M154" s="279" t="s">
        <v>819</v>
      </c>
      <c r="O154" s="279" t="s">
        <v>819</v>
      </c>
      <c r="P154" t="s">
        <v>820</v>
      </c>
    </row>
    <row r="155" spans="1:16" x14ac:dyDescent="0.35">
      <c r="A155" s="282"/>
      <c r="M155" s="279" t="s">
        <v>821</v>
      </c>
      <c r="O155" s="279" t="s">
        <v>821</v>
      </c>
      <c r="P155" t="s">
        <v>822</v>
      </c>
    </row>
    <row r="156" spans="1:16" x14ac:dyDescent="0.35">
      <c r="A156" s="282"/>
      <c r="M156" s="279" t="s">
        <v>823</v>
      </c>
      <c r="O156" s="279" t="s">
        <v>823</v>
      </c>
      <c r="P156" t="s">
        <v>824</v>
      </c>
    </row>
    <row r="157" spans="1:16" x14ac:dyDescent="0.35">
      <c r="A157" s="282"/>
      <c r="M157" s="279" t="s">
        <v>825</v>
      </c>
      <c r="O157" s="279" t="s">
        <v>825</v>
      </c>
      <c r="P157" t="s">
        <v>826</v>
      </c>
    </row>
    <row r="158" spans="1:16" x14ac:dyDescent="0.35">
      <c r="A158" s="282"/>
      <c r="M158" s="279" t="s">
        <v>827</v>
      </c>
      <c r="O158" s="279" t="s">
        <v>827</v>
      </c>
      <c r="P158" t="s">
        <v>828</v>
      </c>
    </row>
    <row r="159" spans="1:16" x14ac:dyDescent="0.35">
      <c r="A159" s="282"/>
      <c r="M159" s="279" t="s">
        <v>829</v>
      </c>
      <c r="O159" s="279" t="s">
        <v>829</v>
      </c>
      <c r="P159" t="s">
        <v>830</v>
      </c>
    </row>
    <row r="160" spans="1:16" x14ac:dyDescent="0.35">
      <c r="A160" s="282"/>
      <c r="M160" s="279" t="s">
        <v>831</v>
      </c>
      <c r="O160" s="279" t="s">
        <v>831</v>
      </c>
      <c r="P160" t="s">
        <v>832</v>
      </c>
    </row>
    <row r="161" spans="1:16" x14ac:dyDescent="0.35">
      <c r="M161" s="279" t="s">
        <v>833</v>
      </c>
      <c r="O161" s="279" t="s">
        <v>833</v>
      </c>
      <c r="P161" t="s">
        <v>834</v>
      </c>
    </row>
    <row r="162" spans="1:16" x14ac:dyDescent="0.35">
      <c r="M162" s="279" t="s">
        <v>835</v>
      </c>
      <c r="O162" s="279" t="s">
        <v>835</v>
      </c>
      <c r="P162" t="s">
        <v>800</v>
      </c>
    </row>
    <row r="163" spans="1:16" x14ac:dyDescent="0.35">
      <c r="A163" s="281"/>
      <c r="M163" s="279" t="s">
        <v>836</v>
      </c>
      <c r="O163" s="279" t="s">
        <v>836</v>
      </c>
      <c r="P163" t="s">
        <v>837</v>
      </c>
    </row>
    <row r="164" spans="1:16" x14ac:dyDescent="0.35">
      <c r="A164" s="282"/>
      <c r="M164" s="279" t="s">
        <v>838</v>
      </c>
      <c r="O164" s="279" t="s">
        <v>838</v>
      </c>
      <c r="P164" t="s">
        <v>768</v>
      </c>
    </row>
    <row r="165" spans="1:16" x14ac:dyDescent="0.35">
      <c r="A165" s="282"/>
      <c r="M165" s="279" t="s">
        <v>839</v>
      </c>
      <c r="O165" s="279" t="s">
        <v>839</v>
      </c>
      <c r="P165" t="s">
        <v>770</v>
      </c>
    </row>
    <row r="166" spans="1:16" x14ac:dyDescent="0.35">
      <c r="A166" s="282"/>
      <c r="M166" s="279" t="s">
        <v>840</v>
      </c>
      <c r="O166" s="279" t="s">
        <v>840</v>
      </c>
      <c r="P166" t="s">
        <v>772</v>
      </c>
    </row>
    <row r="167" spans="1:16" x14ac:dyDescent="0.35">
      <c r="A167" s="282"/>
      <c r="M167" s="279" t="s">
        <v>841</v>
      </c>
      <c r="O167" s="279" t="s">
        <v>841</v>
      </c>
      <c r="P167" t="s">
        <v>774</v>
      </c>
    </row>
    <row r="168" spans="1:16" x14ac:dyDescent="0.35">
      <c r="A168" s="282"/>
      <c r="M168" s="279" t="s">
        <v>842</v>
      </c>
      <c r="O168" s="279" t="s">
        <v>842</v>
      </c>
      <c r="P168" t="s">
        <v>776</v>
      </c>
    </row>
    <row r="169" spans="1:16" x14ac:dyDescent="0.35">
      <c r="A169" s="282"/>
      <c r="M169" s="279" t="s">
        <v>843</v>
      </c>
      <c r="O169" s="279" t="s">
        <v>843</v>
      </c>
      <c r="P169" t="s">
        <v>778</v>
      </c>
    </row>
    <row r="170" spans="1:16" x14ac:dyDescent="0.35">
      <c r="A170" s="282"/>
      <c r="M170" s="279" t="s">
        <v>844</v>
      </c>
      <c r="O170" s="279" t="s">
        <v>844</v>
      </c>
      <c r="P170" t="s">
        <v>780</v>
      </c>
    </row>
    <row r="171" spans="1:16" x14ac:dyDescent="0.35">
      <c r="A171" s="282"/>
      <c r="M171" s="279" t="s">
        <v>845</v>
      </c>
      <c r="O171" s="279" t="s">
        <v>845</v>
      </c>
      <c r="P171" t="s">
        <v>782</v>
      </c>
    </row>
    <row r="172" spans="1:16" x14ac:dyDescent="0.35">
      <c r="A172" s="282"/>
      <c r="M172" s="279" t="s">
        <v>846</v>
      </c>
      <c r="O172" s="279" t="s">
        <v>846</v>
      </c>
      <c r="P172" t="s">
        <v>784</v>
      </c>
    </row>
    <row r="173" spans="1:16" x14ac:dyDescent="0.35">
      <c r="A173" s="282"/>
      <c r="M173" s="279" t="s">
        <v>847</v>
      </c>
      <c r="O173" s="279" t="s">
        <v>847</v>
      </c>
      <c r="P173" t="s">
        <v>786</v>
      </c>
    </row>
    <row r="174" spans="1:16" x14ac:dyDescent="0.35">
      <c r="A174" s="282"/>
      <c r="M174" s="279" t="s">
        <v>848</v>
      </c>
      <c r="O174" s="279" t="s">
        <v>848</v>
      </c>
      <c r="P174" t="s">
        <v>788</v>
      </c>
    </row>
    <row r="175" spans="1:16" x14ac:dyDescent="0.35">
      <c r="A175" s="282"/>
      <c r="M175" s="279" t="s">
        <v>849</v>
      </c>
      <c r="O175" s="279" t="s">
        <v>849</v>
      </c>
      <c r="P175" t="s">
        <v>790</v>
      </c>
    </row>
    <row r="176" spans="1:16" x14ac:dyDescent="0.35">
      <c r="A176" s="282"/>
      <c r="M176" s="279" t="s">
        <v>850</v>
      </c>
      <c r="O176" s="279" t="s">
        <v>850</v>
      </c>
      <c r="P176" t="s">
        <v>792</v>
      </c>
    </row>
    <row r="177" spans="1:16" x14ac:dyDescent="0.35">
      <c r="A177" s="282"/>
      <c r="M177" s="279" t="s">
        <v>851</v>
      </c>
      <c r="O177" s="279" t="s">
        <v>851</v>
      </c>
      <c r="P177" t="s">
        <v>794</v>
      </c>
    </row>
    <row r="178" spans="1:16" x14ac:dyDescent="0.35">
      <c r="A178" s="282"/>
      <c r="M178" s="279" t="s">
        <v>852</v>
      </c>
      <c r="O178" s="279" t="s">
        <v>852</v>
      </c>
      <c r="P178" t="s">
        <v>796</v>
      </c>
    </row>
    <row r="179" spans="1:16" x14ac:dyDescent="0.35">
      <c r="A179" s="282"/>
      <c r="M179" s="279" t="s">
        <v>853</v>
      </c>
      <c r="O179" s="279" t="s">
        <v>853</v>
      </c>
      <c r="P179" t="s">
        <v>798</v>
      </c>
    </row>
    <row r="180" spans="1:16" x14ac:dyDescent="0.35">
      <c r="A180" s="282"/>
      <c r="M180" s="279" t="s">
        <v>854</v>
      </c>
      <c r="O180" s="279" t="s">
        <v>854</v>
      </c>
      <c r="P180" t="s">
        <v>800</v>
      </c>
    </row>
    <row r="181" spans="1:16" x14ac:dyDescent="0.35">
      <c r="M181" s="279" t="s">
        <v>855</v>
      </c>
      <c r="O181" s="279" t="s">
        <v>855</v>
      </c>
      <c r="P181" t="s">
        <v>856</v>
      </c>
    </row>
    <row r="182" spans="1:16" x14ac:dyDescent="0.35">
      <c r="M182" s="279" t="s">
        <v>857</v>
      </c>
      <c r="O182" s="279" t="s">
        <v>857</v>
      </c>
      <c r="P182" t="s">
        <v>804</v>
      </c>
    </row>
    <row r="183" spans="1:16" x14ac:dyDescent="0.35">
      <c r="M183" s="279" t="s">
        <v>858</v>
      </c>
      <c r="O183" s="279" t="s">
        <v>858</v>
      </c>
      <c r="P183" t="s">
        <v>806</v>
      </c>
    </row>
    <row r="184" spans="1:16" x14ac:dyDescent="0.35">
      <c r="A184" s="282"/>
      <c r="M184" s="279" t="s">
        <v>859</v>
      </c>
      <c r="O184" s="279" t="s">
        <v>859</v>
      </c>
      <c r="P184" t="s">
        <v>808</v>
      </c>
    </row>
    <row r="185" spans="1:16" x14ac:dyDescent="0.35">
      <c r="A185" s="282"/>
      <c r="M185" s="279" t="s">
        <v>860</v>
      </c>
      <c r="O185" s="279" t="s">
        <v>860</v>
      </c>
      <c r="P185" t="s">
        <v>810</v>
      </c>
    </row>
    <row r="186" spans="1:16" x14ac:dyDescent="0.35">
      <c r="A186" s="282"/>
      <c r="M186" s="279" t="s">
        <v>861</v>
      </c>
      <c r="O186" s="279" t="s">
        <v>861</v>
      </c>
      <c r="P186" t="s">
        <v>812</v>
      </c>
    </row>
    <row r="187" spans="1:16" x14ac:dyDescent="0.35">
      <c r="A187" s="282"/>
      <c r="M187" s="279" t="s">
        <v>862</v>
      </c>
      <c r="O187" s="279" t="s">
        <v>862</v>
      </c>
      <c r="P187" t="s">
        <v>814</v>
      </c>
    </row>
    <row r="188" spans="1:16" x14ac:dyDescent="0.35">
      <c r="A188" s="282"/>
      <c r="M188" s="279" t="s">
        <v>863</v>
      </c>
      <c r="O188" s="279" t="s">
        <v>863</v>
      </c>
      <c r="P188" t="s">
        <v>816</v>
      </c>
    </row>
    <row r="189" spans="1:16" x14ac:dyDescent="0.35">
      <c r="A189" s="282"/>
      <c r="M189" s="279" t="s">
        <v>864</v>
      </c>
      <c r="O189" s="279" t="s">
        <v>864</v>
      </c>
      <c r="P189" t="s">
        <v>818</v>
      </c>
    </row>
    <row r="190" spans="1:16" x14ac:dyDescent="0.35">
      <c r="A190" s="282"/>
      <c r="M190" s="279" t="s">
        <v>865</v>
      </c>
      <c r="O190" s="279" t="s">
        <v>865</v>
      </c>
      <c r="P190" t="s">
        <v>820</v>
      </c>
    </row>
    <row r="191" spans="1:16" x14ac:dyDescent="0.35">
      <c r="A191" s="282"/>
      <c r="M191" s="279" t="s">
        <v>866</v>
      </c>
      <c r="O191" s="279" t="s">
        <v>866</v>
      </c>
      <c r="P191" t="s">
        <v>822</v>
      </c>
    </row>
    <row r="192" spans="1:16" x14ac:dyDescent="0.35">
      <c r="A192" s="282"/>
      <c r="M192" s="279" t="s">
        <v>867</v>
      </c>
      <c r="O192" s="279" t="s">
        <v>867</v>
      </c>
      <c r="P192" t="s">
        <v>824</v>
      </c>
    </row>
    <row r="193" spans="1:16" x14ac:dyDescent="0.35">
      <c r="A193" s="282"/>
      <c r="M193" s="279" t="s">
        <v>868</v>
      </c>
      <c r="O193" s="279" t="s">
        <v>868</v>
      </c>
      <c r="P193" t="s">
        <v>826</v>
      </c>
    </row>
    <row r="194" spans="1:16" x14ac:dyDescent="0.35">
      <c r="A194" s="282"/>
      <c r="M194" s="279" t="s">
        <v>869</v>
      </c>
      <c r="O194" s="279" t="s">
        <v>869</v>
      </c>
      <c r="P194" t="s">
        <v>828</v>
      </c>
    </row>
    <row r="195" spans="1:16" x14ac:dyDescent="0.35">
      <c r="A195" s="282"/>
      <c r="M195" s="279" t="s">
        <v>870</v>
      </c>
      <c r="O195" s="279" t="s">
        <v>870</v>
      </c>
      <c r="P195" t="s">
        <v>830</v>
      </c>
    </row>
    <row r="196" spans="1:16" x14ac:dyDescent="0.35">
      <c r="A196" s="282"/>
      <c r="M196" s="279" t="s">
        <v>871</v>
      </c>
      <c r="O196" s="279" t="s">
        <v>871</v>
      </c>
      <c r="P196" t="s">
        <v>832</v>
      </c>
    </row>
    <row r="197" spans="1:16" x14ac:dyDescent="0.35">
      <c r="A197" s="282"/>
      <c r="M197" s="279" t="s">
        <v>872</v>
      </c>
      <c r="O197" s="279" t="s">
        <v>872</v>
      </c>
      <c r="P197" t="s">
        <v>834</v>
      </c>
    </row>
    <row r="198" spans="1:16" x14ac:dyDescent="0.35">
      <c r="A198" s="282"/>
      <c r="M198" s="279" t="s">
        <v>873</v>
      </c>
      <c r="O198" s="279" t="s">
        <v>873</v>
      </c>
      <c r="P198" t="s">
        <v>800</v>
      </c>
    </row>
    <row r="199" spans="1:16" x14ac:dyDescent="0.35">
      <c r="A199" s="282"/>
      <c r="M199" s="279" t="s">
        <v>874</v>
      </c>
      <c r="O199" s="279" t="s">
        <v>874</v>
      </c>
      <c r="P199" t="s">
        <v>875</v>
      </c>
    </row>
    <row r="200" spans="1:16" x14ac:dyDescent="0.35">
      <c r="A200" s="282"/>
      <c r="M200" s="279" t="s">
        <v>876</v>
      </c>
      <c r="O200" s="279" t="s">
        <v>876</v>
      </c>
      <c r="P200" t="s">
        <v>768</v>
      </c>
    </row>
    <row r="201" spans="1:16" x14ac:dyDescent="0.35">
      <c r="M201" s="279" t="s">
        <v>877</v>
      </c>
      <c r="O201" s="279" t="s">
        <v>877</v>
      </c>
      <c r="P201" t="s">
        <v>770</v>
      </c>
    </row>
    <row r="202" spans="1:16" x14ac:dyDescent="0.35">
      <c r="M202" s="279" t="s">
        <v>878</v>
      </c>
      <c r="O202" s="279" t="s">
        <v>878</v>
      </c>
      <c r="P202" t="s">
        <v>772</v>
      </c>
    </row>
    <row r="203" spans="1:16" x14ac:dyDescent="0.35">
      <c r="A203" s="282"/>
      <c r="M203" s="279" t="s">
        <v>879</v>
      </c>
      <c r="O203" s="279" t="s">
        <v>879</v>
      </c>
      <c r="P203" t="s">
        <v>774</v>
      </c>
    </row>
    <row r="204" spans="1:16" x14ac:dyDescent="0.35">
      <c r="A204" s="282"/>
      <c r="M204" s="279" t="s">
        <v>880</v>
      </c>
      <c r="O204" s="279" t="s">
        <v>880</v>
      </c>
      <c r="P204" t="s">
        <v>776</v>
      </c>
    </row>
    <row r="205" spans="1:16" x14ac:dyDescent="0.35">
      <c r="A205" s="282"/>
      <c r="M205" s="279" t="s">
        <v>881</v>
      </c>
      <c r="O205" s="279" t="s">
        <v>881</v>
      </c>
      <c r="P205" t="s">
        <v>778</v>
      </c>
    </row>
    <row r="206" spans="1:16" x14ac:dyDescent="0.35">
      <c r="A206" s="282"/>
      <c r="M206" s="279" t="s">
        <v>882</v>
      </c>
      <c r="O206" s="279" t="s">
        <v>882</v>
      </c>
      <c r="P206" t="s">
        <v>780</v>
      </c>
    </row>
    <row r="207" spans="1:16" x14ac:dyDescent="0.35">
      <c r="A207" s="282"/>
      <c r="M207" s="279" t="s">
        <v>883</v>
      </c>
      <c r="O207" s="279" t="s">
        <v>883</v>
      </c>
      <c r="P207" t="s">
        <v>782</v>
      </c>
    </row>
    <row r="208" spans="1:16" x14ac:dyDescent="0.35">
      <c r="A208" s="282"/>
      <c r="M208" s="279" t="s">
        <v>884</v>
      </c>
      <c r="O208" s="279" t="s">
        <v>884</v>
      </c>
      <c r="P208" t="s">
        <v>784</v>
      </c>
    </row>
    <row r="209" spans="1:16" x14ac:dyDescent="0.35">
      <c r="A209" s="282"/>
      <c r="M209" s="279" t="s">
        <v>885</v>
      </c>
      <c r="O209" s="279" t="s">
        <v>885</v>
      </c>
      <c r="P209" t="s">
        <v>786</v>
      </c>
    </row>
    <row r="210" spans="1:16" x14ac:dyDescent="0.35">
      <c r="A210" s="282"/>
      <c r="M210" s="279" t="s">
        <v>886</v>
      </c>
      <c r="O210" s="279" t="s">
        <v>886</v>
      </c>
      <c r="P210" t="s">
        <v>788</v>
      </c>
    </row>
    <row r="211" spans="1:16" x14ac:dyDescent="0.35">
      <c r="A211" s="282"/>
      <c r="M211" s="279" t="s">
        <v>887</v>
      </c>
      <c r="O211" s="279" t="s">
        <v>887</v>
      </c>
      <c r="P211" t="s">
        <v>790</v>
      </c>
    </row>
    <row r="212" spans="1:16" x14ac:dyDescent="0.35">
      <c r="A212" s="282"/>
      <c r="M212" s="279" t="s">
        <v>888</v>
      </c>
      <c r="O212" s="279" t="s">
        <v>888</v>
      </c>
      <c r="P212" t="s">
        <v>792</v>
      </c>
    </row>
    <row r="213" spans="1:16" x14ac:dyDescent="0.35">
      <c r="A213" s="282"/>
      <c r="M213" s="279" t="s">
        <v>889</v>
      </c>
      <c r="O213" s="279" t="s">
        <v>889</v>
      </c>
      <c r="P213" t="s">
        <v>794</v>
      </c>
    </row>
    <row r="214" spans="1:16" x14ac:dyDescent="0.35">
      <c r="A214" s="282"/>
      <c r="M214" s="279" t="s">
        <v>890</v>
      </c>
      <c r="O214" s="279" t="s">
        <v>890</v>
      </c>
      <c r="P214" t="s">
        <v>796</v>
      </c>
    </row>
    <row r="215" spans="1:16" x14ac:dyDescent="0.35">
      <c r="A215" s="282"/>
      <c r="M215" s="279" t="s">
        <v>891</v>
      </c>
      <c r="O215" s="279" t="s">
        <v>891</v>
      </c>
      <c r="P215" t="s">
        <v>798</v>
      </c>
    </row>
    <row r="216" spans="1:16" x14ac:dyDescent="0.35">
      <c r="A216" s="282"/>
      <c r="M216" s="279" t="s">
        <v>892</v>
      </c>
      <c r="O216" s="279" t="s">
        <v>892</v>
      </c>
      <c r="P216" t="s">
        <v>893</v>
      </c>
    </row>
    <row r="217" spans="1:16" x14ac:dyDescent="0.35">
      <c r="A217" s="282"/>
      <c r="M217" s="279" t="s">
        <v>894</v>
      </c>
      <c r="O217" s="279" t="s">
        <v>894</v>
      </c>
      <c r="P217" t="s">
        <v>895</v>
      </c>
    </row>
    <row r="218" spans="1:16" x14ac:dyDescent="0.35">
      <c r="A218" s="282"/>
      <c r="M218" s="279" t="s">
        <v>896</v>
      </c>
      <c r="O218" s="279" t="s">
        <v>896</v>
      </c>
      <c r="P218" t="s">
        <v>897</v>
      </c>
    </row>
    <row r="219" spans="1:16" x14ac:dyDescent="0.35">
      <c r="A219" s="282"/>
      <c r="M219" s="279" t="s">
        <v>898</v>
      </c>
      <c r="O219" s="279" t="s">
        <v>898</v>
      </c>
      <c r="P219" t="s">
        <v>899</v>
      </c>
    </row>
    <row r="220" spans="1:16" x14ac:dyDescent="0.35">
      <c r="A220" s="282"/>
      <c r="M220" s="279" t="s">
        <v>900</v>
      </c>
      <c r="O220" s="279" t="s">
        <v>900</v>
      </c>
      <c r="P220" t="s">
        <v>901</v>
      </c>
    </row>
    <row r="221" spans="1:16" x14ac:dyDescent="0.35">
      <c r="A221" s="282"/>
      <c r="M221" s="279" t="s">
        <v>902</v>
      </c>
      <c r="O221" s="279" t="s">
        <v>902</v>
      </c>
      <c r="P221" t="s">
        <v>903</v>
      </c>
    </row>
    <row r="222" spans="1:16" x14ac:dyDescent="0.35">
      <c r="A222" s="282"/>
      <c r="M222" s="279" t="s">
        <v>904</v>
      </c>
      <c r="O222" s="279" t="s">
        <v>904</v>
      </c>
      <c r="P222" t="s">
        <v>905</v>
      </c>
    </row>
    <row r="223" spans="1:16" x14ac:dyDescent="0.35">
      <c r="A223" s="282"/>
      <c r="M223" s="279" t="s">
        <v>906</v>
      </c>
      <c r="O223" s="279" t="s">
        <v>906</v>
      </c>
      <c r="P223" t="s">
        <v>907</v>
      </c>
    </row>
    <row r="224" spans="1:16" x14ac:dyDescent="0.35">
      <c r="A224" s="282"/>
      <c r="M224" s="279" t="s">
        <v>908</v>
      </c>
      <c r="O224" s="279" t="s">
        <v>908</v>
      </c>
      <c r="P224" t="s">
        <v>909</v>
      </c>
    </row>
    <row r="225" spans="1:16" x14ac:dyDescent="0.35">
      <c r="A225" s="282"/>
      <c r="M225" t="s">
        <v>611</v>
      </c>
      <c r="O225" t="s">
        <v>611</v>
      </c>
      <c r="P225" t="s">
        <v>612</v>
      </c>
    </row>
    <row r="226" spans="1:16" x14ac:dyDescent="0.35">
      <c r="A226" s="282"/>
      <c r="M226" s="279" t="s">
        <v>910</v>
      </c>
      <c r="O226" s="279" t="s">
        <v>910</v>
      </c>
      <c r="P226" t="s">
        <v>673</v>
      </c>
    </row>
    <row r="227" spans="1:16" x14ac:dyDescent="0.35">
      <c r="A227" s="282"/>
      <c r="M227" s="279" t="s">
        <v>911</v>
      </c>
      <c r="O227" s="279" t="s">
        <v>911</v>
      </c>
      <c r="P227" t="s">
        <v>675</v>
      </c>
    </row>
    <row r="228" spans="1:16" x14ac:dyDescent="0.35">
      <c r="A228" s="282"/>
      <c r="M228" s="279" t="s">
        <v>912</v>
      </c>
      <c r="O228" s="279" t="s">
        <v>912</v>
      </c>
      <c r="P228" t="s">
        <v>677</v>
      </c>
    </row>
    <row r="229" spans="1:16" x14ac:dyDescent="0.35">
      <c r="A229" s="282"/>
      <c r="M229" s="279" t="s">
        <v>913</v>
      </c>
      <c r="O229" s="279" t="s">
        <v>913</v>
      </c>
      <c r="P229" t="s">
        <v>679</v>
      </c>
    </row>
    <row r="230" spans="1:16" x14ac:dyDescent="0.35">
      <c r="A230" s="282"/>
      <c r="M230" s="279" t="s">
        <v>914</v>
      </c>
      <c r="O230" s="279" t="s">
        <v>914</v>
      </c>
      <c r="P230" t="s">
        <v>681</v>
      </c>
    </row>
    <row r="231" spans="1:16" x14ac:dyDescent="0.35">
      <c r="A231" s="282"/>
      <c r="M231" s="279" t="s">
        <v>915</v>
      </c>
      <c r="O231" s="279" t="s">
        <v>915</v>
      </c>
      <c r="P231" t="s">
        <v>683</v>
      </c>
    </row>
    <row r="232" spans="1:16" x14ac:dyDescent="0.35">
      <c r="A232" s="282"/>
      <c r="M232" s="279" t="s">
        <v>916</v>
      </c>
      <c r="O232" s="279" t="s">
        <v>916</v>
      </c>
      <c r="P232" t="s">
        <v>685</v>
      </c>
    </row>
    <row r="233" spans="1:16" x14ac:dyDescent="0.35">
      <c r="A233" s="282"/>
      <c r="M233" s="279" t="s">
        <v>917</v>
      </c>
      <c r="O233" s="279" t="s">
        <v>917</v>
      </c>
      <c r="P233" t="s">
        <v>687</v>
      </c>
    </row>
    <row r="234" spans="1:16" x14ac:dyDescent="0.35">
      <c r="A234" s="282"/>
      <c r="M234" t="s">
        <v>613</v>
      </c>
      <c r="O234" t="s">
        <v>613</v>
      </c>
      <c r="P234" t="s">
        <v>614</v>
      </c>
    </row>
    <row r="235" spans="1:16" x14ac:dyDescent="0.35">
      <c r="A235" s="282"/>
      <c r="M235" t="s">
        <v>615</v>
      </c>
      <c r="O235" t="s">
        <v>615</v>
      </c>
      <c r="P235" t="s">
        <v>616</v>
      </c>
    </row>
    <row r="236" spans="1:16" x14ac:dyDescent="0.35">
      <c r="A236" s="282"/>
      <c r="M236" t="s">
        <v>617</v>
      </c>
      <c r="O236" t="s">
        <v>617</v>
      </c>
      <c r="P236" t="s">
        <v>618</v>
      </c>
    </row>
    <row r="237" spans="1:16" x14ac:dyDescent="0.35">
      <c r="A237" s="282"/>
      <c r="M237" t="s">
        <v>619</v>
      </c>
      <c r="O237" t="s">
        <v>619</v>
      </c>
      <c r="P237" t="s">
        <v>620</v>
      </c>
    </row>
    <row r="238" spans="1:16" x14ac:dyDescent="0.35">
      <c r="A238" s="282"/>
      <c r="M238" s="279" t="s">
        <v>918</v>
      </c>
      <c r="O238" s="279" t="s">
        <v>918</v>
      </c>
      <c r="P238" t="s">
        <v>689</v>
      </c>
    </row>
    <row r="239" spans="1:16" x14ac:dyDescent="0.35">
      <c r="A239" s="282"/>
      <c r="M239" s="279" t="s">
        <v>919</v>
      </c>
      <c r="O239" s="279" t="s">
        <v>919</v>
      </c>
      <c r="P239" t="s">
        <v>691</v>
      </c>
    </row>
    <row r="240" spans="1:16" x14ac:dyDescent="0.35">
      <c r="A240" s="282"/>
      <c r="M240" s="279" t="s">
        <v>920</v>
      </c>
      <c r="O240" s="279" t="s">
        <v>920</v>
      </c>
      <c r="P240" t="s">
        <v>693</v>
      </c>
    </row>
    <row r="241" spans="1:16" x14ac:dyDescent="0.35">
      <c r="A241" s="282"/>
      <c r="M241" t="s">
        <v>621</v>
      </c>
      <c r="O241" t="s">
        <v>621</v>
      </c>
      <c r="P241" t="s">
        <v>622</v>
      </c>
    </row>
    <row r="242" spans="1:16" x14ac:dyDescent="0.35">
      <c r="A242" s="282"/>
      <c r="M242" s="279" t="s">
        <v>921</v>
      </c>
      <c r="O242" s="279" t="s">
        <v>921</v>
      </c>
      <c r="P242" t="s">
        <v>922</v>
      </c>
    </row>
    <row r="243" spans="1:16" x14ac:dyDescent="0.35">
      <c r="A243" s="282"/>
      <c r="M243" s="279" t="s">
        <v>923</v>
      </c>
      <c r="O243" s="279" t="s">
        <v>923</v>
      </c>
      <c r="P243" t="s">
        <v>924</v>
      </c>
    </row>
    <row r="244" spans="1:16" x14ac:dyDescent="0.35">
      <c r="A244" s="282"/>
      <c r="M244" s="279" t="s">
        <v>925</v>
      </c>
      <c r="O244" s="279" t="s">
        <v>925</v>
      </c>
      <c r="P244" t="s">
        <v>926</v>
      </c>
    </row>
    <row r="245" spans="1:16" x14ac:dyDescent="0.35">
      <c r="A245" s="282"/>
      <c r="M245" s="279" t="s">
        <v>927</v>
      </c>
      <c r="O245" s="279" t="s">
        <v>927</v>
      </c>
      <c r="P245" t="s">
        <v>928</v>
      </c>
    </row>
    <row r="246" spans="1:16" x14ac:dyDescent="0.35">
      <c r="A246" s="282"/>
      <c r="M246" s="279" t="s">
        <v>929</v>
      </c>
      <c r="O246" s="279" t="s">
        <v>929</v>
      </c>
      <c r="P246" t="s">
        <v>930</v>
      </c>
    </row>
    <row r="247" spans="1:16" x14ac:dyDescent="0.35">
      <c r="M247" s="279" t="s">
        <v>931</v>
      </c>
      <c r="O247" s="279" t="s">
        <v>931</v>
      </c>
      <c r="P247" t="s">
        <v>655</v>
      </c>
    </row>
    <row r="248" spans="1:16" x14ac:dyDescent="0.35">
      <c r="A248" s="282"/>
      <c r="M248" s="279" t="s">
        <v>932</v>
      </c>
      <c r="O248" s="279" t="s">
        <v>932</v>
      </c>
      <c r="P248" t="s">
        <v>656</v>
      </c>
    </row>
    <row r="249" spans="1:16" x14ac:dyDescent="0.35">
      <c r="A249" s="282"/>
      <c r="M249" s="279" t="s">
        <v>933</v>
      </c>
      <c r="O249" s="279" t="s">
        <v>933</v>
      </c>
      <c r="P249" t="s">
        <v>934</v>
      </c>
    </row>
    <row r="250" spans="1:16" x14ac:dyDescent="0.35">
      <c r="A250" s="282"/>
      <c r="M250" s="279" t="s">
        <v>935</v>
      </c>
      <c r="O250" s="279" t="s">
        <v>935</v>
      </c>
      <c r="P250" t="s">
        <v>924</v>
      </c>
    </row>
    <row r="251" spans="1:16" x14ac:dyDescent="0.35">
      <c r="A251" s="282"/>
      <c r="M251" s="279" t="s">
        <v>936</v>
      </c>
      <c r="O251" s="279" t="s">
        <v>936</v>
      </c>
      <c r="P251" t="s">
        <v>926</v>
      </c>
    </row>
    <row r="252" spans="1:16" x14ac:dyDescent="0.35">
      <c r="A252" s="282"/>
      <c r="M252" s="279" t="s">
        <v>937</v>
      </c>
      <c r="O252" s="279" t="s">
        <v>937</v>
      </c>
      <c r="P252" t="s">
        <v>928</v>
      </c>
    </row>
    <row r="253" spans="1:16" x14ac:dyDescent="0.35">
      <c r="A253" s="282"/>
      <c r="M253" s="279" t="s">
        <v>938</v>
      </c>
      <c r="O253" s="279" t="s">
        <v>938</v>
      </c>
      <c r="P253" t="s">
        <v>930</v>
      </c>
    </row>
    <row r="254" spans="1:16" x14ac:dyDescent="0.35">
      <c r="A254" s="282"/>
      <c r="M254" s="279" t="s">
        <v>939</v>
      </c>
      <c r="O254" s="279" t="s">
        <v>939</v>
      </c>
      <c r="P254" t="s">
        <v>655</v>
      </c>
    </row>
    <row r="255" spans="1:16" x14ac:dyDescent="0.35">
      <c r="A255" s="282"/>
      <c r="M255" s="279" t="s">
        <v>940</v>
      </c>
      <c r="O255" s="279" t="s">
        <v>940</v>
      </c>
      <c r="P255" t="s">
        <v>656</v>
      </c>
    </row>
    <row r="256" spans="1:16" x14ac:dyDescent="0.35">
      <c r="M256" t="s">
        <v>623</v>
      </c>
      <c r="O256" t="s">
        <v>623</v>
      </c>
      <c r="P256" t="s">
        <v>624</v>
      </c>
    </row>
    <row r="257" spans="1:16" x14ac:dyDescent="0.35">
      <c r="M257" s="279" t="s">
        <v>941</v>
      </c>
      <c r="O257" s="279" t="s">
        <v>941</v>
      </c>
      <c r="P257" t="s">
        <v>708</v>
      </c>
    </row>
    <row r="258" spans="1:16" x14ac:dyDescent="0.35">
      <c r="M258" s="279" t="s">
        <v>942</v>
      </c>
      <c r="O258" s="279" t="s">
        <v>942</v>
      </c>
      <c r="P258" t="s">
        <v>710</v>
      </c>
    </row>
    <row r="259" spans="1:16" x14ac:dyDescent="0.35">
      <c r="M259" s="279" t="s">
        <v>943</v>
      </c>
      <c r="O259" s="279" t="s">
        <v>943</v>
      </c>
      <c r="P259" t="s">
        <v>712</v>
      </c>
    </row>
    <row r="260" spans="1:16" x14ac:dyDescent="0.35">
      <c r="A260" s="281"/>
      <c r="M260" s="279" t="s">
        <v>944</v>
      </c>
      <c r="O260" s="279" t="s">
        <v>944</v>
      </c>
      <c r="P260" t="s">
        <v>714</v>
      </c>
    </row>
    <row r="261" spans="1:16" x14ac:dyDescent="0.35">
      <c r="M261" s="279" t="s">
        <v>945</v>
      </c>
      <c r="O261" s="279" t="s">
        <v>945</v>
      </c>
      <c r="P261" t="s">
        <v>716</v>
      </c>
    </row>
    <row r="262" spans="1:16" x14ac:dyDescent="0.35">
      <c r="A262" s="282"/>
      <c r="M262" s="279" t="s">
        <v>946</v>
      </c>
      <c r="O262" s="279" t="s">
        <v>946</v>
      </c>
      <c r="P262" t="s">
        <v>718</v>
      </c>
    </row>
    <row r="263" spans="1:16" x14ac:dyDescent="0.35">
      <c r="A263" s="282"/>
      <c r="M263" s="279" t="s">
        <v>947</v>
      </c>
      <c r="O263" s="279" t="s">
        <v>947</v>
      </c>
      <c r="P263" t="s">
        <v>720</v>
      </c>
    </row>
    <row r="264" spans="1:16" x14ac:dyDescent="0.35">
      <c r="A264" s="282"/>
      <c r="M264" s="279" t="s">
        <v>948</v>
      </c>
      <c r="O264" s="279" t="s">
        <v>948</v>
      </c>
      <c r="P264" t="s">
        <v>722</v>
      </c>
    </row>
    <row r="265" spans="1:16" x14ac:dyDescent="0.35">
      <c r="A265" s="282"/>
      <c r="M265" s="279" t="s">
        <v>949</v>
      </c>
      <c r="O265" s="279" t="s">
        <v>949</v>
      </c>
      <c r="P265" t="s">
        <v>724</v>
      </c>
    </row>
    <row r="266" spans="1:16" x14ac:dyDescent="0.35">
      <c r="A266" s="282"/>
      <c r="M266" s="279" t="s">
        <v>950</v>
      </c>
      <c r="O266" s="279" t="s">
        <v>950</v>
      </c>
      <c r="P266" t="s">
        <v>726</v>
      </c>
    </row>
    <row r="267" spans="1:16" x14ac:dyDescent="0.35">
      <c r="A267" s="282"/>
      <c r="M267" s="279" t="s">
        <v>951</v>
      </c>
      <c r="O267" s="279" t="s">
        <v>951</v>
      </c>
      <c r="P267" t="s">
        <v>728</v>
      </c>
    </row>
    <row r="268" spans="1:16" x14ac:dyDescent="0.35">
      <c r="M268" s="279" t="s">
        <v>952</v>
      </c>
      <c r="O268" s="279" t="s">
        <v>952</v>
      </c>
      <c r="P268" t="s">
        <v>730</v>
      </c>
    </row>
    <row r="269" spans="1:16" x14ac:dyDescent="0.35">
      <c r="M269" s="279" t="s">
        <v>953</v>
      </c>
      <c r="O269" s="279" t="s">
        <v>953</v>
      </c>
      <c r="P269" t="s">
        <v>732</v>
      </c>
    </row>
    <row r="270" spans="1:16" x14ac:dyDescent="0.35">
      <c r="A270" s="282"/>
      <c r="M270" s="279" t="s">
        <v>954</v>
      </c>
      <c r="O270" s="279" t="s">
        <v>954</v>
      </c>
      <c r="P270" t="s">
        <v>734</v>
      </c>
    </row>
    <row r="271" spans="1:16" x14ac:dyDescent="0.35">
      <c r="A271" s="282"/>
      <c r="M271" s="279" t="s">
        <v>955</v>
      </c>
      <c r="O271" s="279" t="s">
        <v>955</v>
      </c>
      <c r="P271" t="s">
        <v>736</v>
      </c>
    </row>
    <row r="272" spans="1:16" x14ac:dyDescent="0.35">
      <c r="A272" s="282"/>
      <c r="M272" s="279" t="s">
        <v>956</v>
      </c>
      <c r="O272" s="279" t="s">
        <v>956</v>
      </c>
      <c r="P272" t="s">
        <v>738</v>
      </c>
    </row>
    <row r="273" spans="1:16" x14ac:dyDescent="0.35">
      <c r="A273" s="282"/>
      <c r="M273" s="279" t="s">
        <v>957</v>
      </c>
      <c r="O273" s="279" t="s">
        <v>957</v>
      </c>
      <c r="P273" t="s">
        <v>740</v>
      </c>
    </row>
    <row r="274" spans="1:16" x14ac:dyDescent="0.35">
      <c r="A274" s="282"/>
      <c r="M274" s="279" t="s">
        <v>958</v>
      </c>
      <c r="O274" s="279" t="s">
        <v>958</v>
      </c>
      <c r="P274" t="s">
        <v>742</v>
      </c>
    </row>
    <row r="275" spans="1:16" x14ac:dyDescent="0.35">
      <c r="A275" s="282"/>
      <c r="M275" s="279" t="s">
        <v>959</v>
      </c>
      <c r="O275" s="279" t="s">
        <v>959</v>
      </c>
      <c r="P275" t="s">
        <v>744</v>
      </c>
    </row>
    <row r="276" spans="1:16" x14ac:dyDescent="0.35">
      <c r="M276" s="279" t="s">
        <v>960</v>
      </c>
      <c r="O276" s="279" t="s">
        <v>960</v>
      </c>
      <c r="P276" t="s">
        <v>746</v>
      </c>
    </row>
    <row r="277" spans="1:16" x14ac:dyDescent="0.35">
      <c r="A277" s="282"/>
      <c r="M277" s="279" t="s">
        <v>961</v>
      </c>
      <c r="O277" s="279" t="s">
        <v>961</v>
      </c>
      <c r="P277" t="s">
        <v>748</v>
      </c>
    </row>
    <row r="278" spans="1:16" x14ac:dyDescent="0.35">
      <c r="A278" s="282"/>
      <c r="M278" s="279" t="s">
        <v>962</v>
      </c>
      <c r="O278" s="279" t="s">
        <v>962</v>
      </c>
      <c r="P278" t="s">
        <v>750</v>
      </c>
    </row>
    <row r="279" spans="1:16" x14ac:dyDescent="0.35">
      <c r="A279" s="282"/>
      <c r="M279" s="279" t="s">
        <v>963</v>
      </c>
      <c r="O279" s="279" t="s">
        <v>963</v>
      </c>
      <c r="P279" t="s">
        <v>752</v>
      </c>
    </row>
    <row r="280" spans="1:16" x14ac:dyDescent="0.35">
      <c r="A280" s="282"/>
      <c r="M280" s="279" t="s">
        <v>964</v>
      </c>
      <c r="O280" s="279" t="s">
        <v>964</v>
      </c>
      <c r="P280" t="s">
        <v>754</v>
      </c>
    </row>
    <row r="281" spans="1:16" x14ac:dyDescent="0.35">
      <c r="A281" s="282"/>
      <c r="M281" s="279" t="s">
        <v>965</v>
      </c>
      <c r="O281" s="279" t="s">
        <v>965</v>
      </c>
      <c r="P281" t="s">
        <v>756</v>
      </c>
    </row>
    <row r="282" spans="1:16" x14ac:dyDescent="0.35">
      <c r="A282" s="282"/>
      <c r="M282" s="279" t="s">
        <v>966</v>
      </c>
      <c r="O282" s="279" t="s">
        <v>966</v>
      </c>
      <c r="P282" t="s">
        <v>758</v>
      </c>
    </row>
    <row r="283" spans="1:16" x14ac:dyDescent="0.35">
      <c r="A283" s="282"/>
      <c r="M283" s="279" t="s">
        <v>967</v>
      </c>
      <c r="O283" s="279" t="s">
        <v>967</v>
      </c>
      <c r="P283" t="s">
        <v>760</v>
      </c>
    </row>
    <row r="284" spans="1:16" x14ac:dyDescent="0.35">
      <c r="A284" s="282"/>
      <c r="M284" s="279" t="s">
        <v>968</v>
      </c>
      <c r="O284" s="279" t="s">
        <v>968</v>
      </c>
      <c r="P284" t="s">
        <v>762</v>
      </c>
    </row>
    <row r="285" spans="1:16" x14ac:dyDescent="0.35">
      <c r="A285" s="282"/>
      <c r="M285" t="s">
        <v>625</v>
      </c>
      <c r="O285" t="s">
        <v>625</v>
      </c>
      <c r="P285" t="s">
        <v>626</v>
      </c>
    </row>
    <row r="286" spans="1:16" x14ac:dyDescent="0.35">
      <c r="A286" s="282"/>
      <c r="M286" s="279" t="s">
        <v>969</v>
      </c>
      <c r="O286" s="279" t="s">
        <v>969</v>
      </c>
      <c r="P286" t="s">
        <v>764</v>
      </c>
    </row>
    <row r="287" spans="1:16" x14ac:dyDescent="0.35">
      <c r="A287" s="282"/>
      <c r="M287" s="279" t="s">
        <v>970</v>
      </c>
      <c r="O287" s="279" t="s">
        <v>970</v>
      </c>
      <c r="P287" t="s">
        <v>766</v>
      </c>
    </row>
    <row r="288" spans="1:16" x14ac:dyDescent="0.35">
      <c r="A288" s="282"/>
      <c r="M288" s="279" t="s">
        <v>971</v>
      </c>
      <c r="O288" s="279" t="s">
        <v>971</v>
      </c>
      <c r="P288" t="s">
        <v>768</v>
      </c>
    </row>
    <row r="289" spans="1:16" x14ac:dyDescent="0.35">
      <c r="A289" s="282"/>
      <c r="M289" s="279" t="s">
        <v>972</v>
      </c>
      <c r="O289" s="279" t="s">
        <v>972</v>
      </c>
      <c r="P289" t="s">
        <v>770</v>
      </c>
    </row>
    <row r="290" spans="1:16" x14ac:dyDescent="0.35">
      <c r="A290" s="282"/>
      <c r="M290" s="279" t="s">
        <v>973</v>
      </c>
      <c r="O290" s="279" t="s">
        <v>973</v>
      </c>
      <c r="P290" t="s">
        <v>772</v>
      </c>
    </row>
    <row r="291" spans="1:16" x14ac:dyDescent="0.35">
      <c r="A291" s="282"/>
      <c r="M291" s="279" t="s">
        <v>974</v>
      </c>
      <c r="O291" s="279" t="s">
        <v>974</v>
      </c>
      <c r="P291" t="s">
        <v>774</v>
      </c>
    </row>
    <row r="292" spans="1:16" x14ac:dyDescent="0.35">
      <c r="A292" s="282"/>
      <c r="M292" s="279" t="s">
        <v>975</v>
      </c>
      <c r="O292" s="279" t="s">
        <v>975</v>
      </c>
      <c r="P292" t="s">
        <v>776</v>
      </c>
    </row>
    <row r="293" spans="1:16" x14ac:dyDescent="0.35">
      <c r="A293" s="282"/>
      <c r="M293" s="279" t="s">
        <v>976</v>
      </c>
      <c r="O293" s="279" t="s">
        <v>976</v>
      </c>
      <c r="P293" t="s">
        <v>778</v>
      </c>
    </row>
    <row r="294" spans="1:16" x14ac:dyDescent="0.35">
      <c r="A294" s="282"/>
      <c r="M294" s="279" t="s">
        <v>977</v>
      </c>
      <c r="O294" s="279" t="s">
        <v>977</v>
      </c>
      <c r="P294" t="s">
        <v>780</v>
      </c>
    </row>
    <row r="295" spans="1:16" x14ac:dyDescent="0.35">
      <c r="A295" s="282"/>
      <c r="M295" s="279" t="s">
        <v>978</v>
      </c>
      <c r="O295" s="279" t="s">
        <v>978</v>
      </c>
      <c r="P295" t="s">
        <v>782</v>
      </c>
    </row>
    <row r="296" spans="1:16" x14ac:dyDescent="0.35">
      <c r="A296" s="282"/>
      <c r="M296" s="279" t="s">
        <v>979</v>
      </c>
      <c r="O296" s="279" t="s">
        <v>979</v>
      </c>
      <c r="P296" t="s">
        <v>784</v>
      </c>
    </row>
    <row r="297" spans="1:16" x14ac:dyDescent="0.35">
      <c r="A297" s="282"/>
      <c r="M297" s="279" t="s">
        <v>980</v>
      </c>
      <c r="O297" s="279" t="s">
        <v>980</v>
      </c>
      <c r="P297" t="s">
        <v>786</v>
      </c>
    </row>
    <row r="298" spans="1:16" x14ac:dyDescent="0.35">
      <c r="A298" s="282"/>
      <c r="M298" s="279" t="s">
        <v>981</v>
      </c>
      <c r="O298" s="279" t="s">
        <v>981</v>
      </c>
      <c r="P298" t="s">
        <v>788</v>
      </c>
    </row>
    <row r="299" spans="1:16" x14ac:dyDescent="0.35">
      <c r="A299" s="282"/>
      <c r="M299" s="279" t="s">
        <v>982</v>
      </c>
      <c r="O299" s="279" t="s">
        <v>982</v>
      </c>
      <c r="P299" t="s">
        <v>790</v>
      </c>
    </row>
    <row r="300" spans="1:16" x14ac:dyDescent="0.35">
      <c r="A300" s="282"/>
      <c r="M300" s="279" t="s">
        <v>983</v>
      </c>
      <c r="O300" s="279" t="s">
        <v>983</v>
      </c>
      <c r="P300" t="s">
        <v>792</v>
      </c>
    </row>
    <row r="301" spans="1:16" x14ac:dyDescent="0.35">
      <c r="A301" s="282"/>
      <c r="M301" s="279" t="s">
        <v>984</v>
      </c>
      <c r="O301" s="279" t="s">
        <v>984</v>
      </c>
      <c r="P301" t="s">
        <v>794</v>
      </c>
    </row>
    <row r="302" spans="1:16" x14ac:dyDescent="0.35">
      <c r="A302" s="282"/>
      <c r="M302" s="279" t="s">
        <v>985</v>
      </c>
      <c r="O302" s="279" t="s">
        <v>985</v>
      </c>
      <c r="P302" t="s">
        <v>796</v>
      </c>
    </row>
    <row r="303" spans="1:16" x14ac:dyDescent="0.35">
      <c r="A303" s="282"/>
      <c r="M303" s="279" t="s">
        <v>986</v>
      </c>
      <c r="O303" s="279" t="s">
        <v>986</v>
      </c>
      <c r="P303" t="s">
        <v>798</v>
      </c>
    </row>
    <row r="304" spans="1:16" x14ac:dyDescent="0.35">
      <c r="A304" s="282"/>
      <c r="M304" s="279" t="s">
        <v>987</v>
      </c>
      <c r="O304" s="279" t="s">
        <v>987</v>
      </c>
      <c r="P304" t="s">
        <v>800</v>
      </c>
    </row>
    <row r="305" spans="1:16" x14ac:dyDescent="0.35">
      <c r="M305" s="279" t="s">
        <v>988</v>
      </c>
      <c r="O305" s="279" t="s">
        <v>988</v>
      </c>
      <c r="P305" t="s">
        <v>802</v>
      </c>
    </row>
    <row r="306" spans="1:16" x14ac:dyDescent="0.35">
      <c r="A306" s="282"/>
      <c r="M306" s="279" t="s">
        <v>989</v>
      </c>
      <c r="O306" s="279" t="s">
        <v>989</v>
      </c>
      <c r="P306" t="s">
        <v>990</v>
      </c>
    </row>
    <row r="307" spans="1:16" x14ac:dyDescent="0.35">
      <c r="A307" s="282"/>
      <c r="M307" s="279" t="s">
        <v>991</v>
      </c>
      <c r="O307" s="279" t="s">
        <v>991</v>
      </c>
      <c r="P307" t="s">
        <v>806</v>
      </c>
    </row>
    <row r="308" spans="1:16" x14ac:dyDescent="0.35">
      <c r="A308" s="282"/>
      <c r="M308" s="279" t="s">
        <v>992</v>
      </c>
      <c r="O308" s="279" t="s">
        <v>992</v>
      </c>
      <c r="P308" t="s">
        <v>808</v>
      </c>
    </row>
    <row r="309" spans="1:16" x14ac:dyDescent="0.35">
      <c r="A309" s="282"/>
      <c r="M309" s="279" t="s">
        <v>993</v>
      </c>
      <c r="O309" s="279" t="s">
        <v>993</v>
      </c>
      <c r="P309" t="s">
        <v>810</v>
      </c>
    </row>
    <row r="310" spans="1:16" x14ac:dyDescent="0.35">
      <c r="A310" s="282"/>
      <c r="M310" s="279" t="s">
        <v>994</v>
      </c>
      <c r="O310" s="279" t="s">
        <v>994</v>
      </c>
      <c r="P310" t="s">
        <v>812</v>
      </c>
    </row>
    <row r="311" spans="1:16" x14ac:dyDescent="0.35">
      <c r="A311" s="282"/>
      <c r="M311" s="279" t="s">
        <v>995</v>
      </c>
      <c r="O311" s="279" t="s">
        <v>995</v>
      </c>
      <c r="P311" t="s">
        <v>814</v>
      </c>
    </row>
    <row r="312" spans="1:16" x14ac:dyDescent="0.35">
      <c r="A312" s="282"/>
      <c r="M312" s="279" t="s">
        <v>996</v>
      </c>
      <c r="O312" s="279" t="s">
        <v>996</v>
      </c>
      <c r="P312" t="s">
        <v>816</v>
      </c>
    </row>
    <row r="313" spans="1:16" x14ac:dyDescent="0.35">
      <c r="A313" s="282"/>
      <c r="M313" s="279" t="s">
        <v>997</v>
      </c>
      <c r="O313" s="279" t="s">
        <v>997</v>
      </c>
      <c r="P313" t="s">
        <v>818</v>
      </c>
    </row>
    <row r="314" spans="1:16" x14ac:dyDescent="0.35">
      <c r="A314" s="282"/>
      <c r="M314" s="279" t="s">
        <v>998</v>
      </c>
      <c r="O314" s="279" t="s">
        <v>998</v>
      </c>
      <c r="P314" t="s">
        <v>820</v>
      </c>
    </row>
    <row r="315" spans="1:16" x14ac:dyDescent="0.35">
      <c r="A315" s="282"/>
      <c r="M315" s="279" t="s">
        <v>999</v>
      </c>
      <c r="O315" s="279" t="s">
        <v>999</v>
      </c>
      <c r="P315" t="s">
        <v>822</v>
      </c>
    </row>
    <row r="316" spans="1:16" x14ac:dyDescent="0.35">
      <c r="A316" s="282"/>
      <c r="M316" s="279" t="s">
        <v>1000</v>
      </c>
      <c r="O316" s="279" t="s">
        <v>1000</v>
      </c>
      <c r="P316" t="s">
        <v>824</v>
      </c>
    </row>
    <row r="317" spans="1:16" x14ac:dyDescent="0.35">
      <c r="A317" s="282"/>
      <c r="M317" s="279" t="s">
        <v>1001</v>
      </c>
      <c r="O317" s="279" t="s">
        <v>1001</v>
      </c>
      <c r="P317" t="s">
        <v>826</v>
      </c>
    </row>
    <row r="318" spans="1:16" x14ac:dyDescent="0.35">
      <c r="A318" s="282"/>
      <c r="M318" s="279" t="s">
        <v>1002</v>
      </c>
      <c r="O318" s="279" t="s">
        <v>1002</v>
      </c>
      <c r="P318" t="s">
        <v>828</v>
      </c>
    </row>
    <row r="319" spans="1:16" x14ac:dyDescent="0.35">
      <c r="A319" s="282"/>
      <c r="M319" s="279" t="s">
        <v>1003</v>
      </c>
      <c r="O319" s="279" t="s">
        <v>1003</v>
      </c>
      <c r="P319" t="s">
        <v>830</v>
      </c>
    </row>
    <row r="320" spans="1:16" x14ac:dyDescent="0.35">
      <c r="A320" s="282"/>
      <c r="M320" s="279" t="s">
        <v>1004</v>
      </c>
      <c r="O320" s="279" t="s">
        <v>1004</v>
      </c>
      <c r="P320" t="s">
        <v>832</v>
      </c>
    </row>
    <row r="321" spans="1:16" x14ac:dyDescent="0.35">
      <c r="A321" s="282"/>
      <c r="M321" s="279" t="s">
        <v>1005</v>
      </c>
      <c r="O321" s="279" t="s">
        <v>1005</v>
      </c>
      <c r="P321" t="s">
        <v>834</v>
      </c>
    </row>
    <row r="322" spans="1:16" x14ac:dyDescent="0.35">
      <c r="A322" s="282"/>
      <c r="M322" s="279" t="s">
        <v>1006</v>
      </c>
      <c r="O322" s="279" t="s">
        <v>1006</v>
      </c>
      <c r="P322" t="s">
        <v>800</v>
      </c>
    </row>
    <row r="323" spans="1:16" x14ac:dyDescent="0.35">
      <c r="A323" s="282"/>
      <c r="M323" s="279" t="s">
        <v>1007</v>
      </c>
      <c r="O323" s="279" t="s">
        <v>1007</v>
      </c>
      <c r="P323" t="s">
        <v>837</v>
      </c>
    </row>
    <row r="324" spans="1:16" x14ac:dyDescent="0.35">
      <c r="A324" s="282"/>
      <c r="M324" s="279" t="s">
        <v>1008</v>
      </c>
      <c r="O324" s="279" t="s">
        <v>1008</v>
      </c>
      <c r="P324" t="s">
        <v>768</v>
      </c>
    </row>
    <row r="325" spans="1:16" x14ac:dyDescent="0.35">
      <c r="A325" s="282"/>
      <c r="M325" s="279" t="s">
        <v>1009</v>
      </c>
      <c r="O325" s="279" t="s">
        <v>1009</v>
      </c>
      <c r="P325" t="s">
        <v>770</v>
      </c>
    </row>
    <row r="326" spans="1:16" x14ac:dyDescent="0.35">
      <c r="A326" s="282"/>
      <c r="M326" s="279" t="s">
        <v>1010</v>
      </c>
      <c r="O326" s="279" t="s">
        <v>1010</v>
      </c>
      <c r="P326" t="s">
        <v>772</v>
      </c>
    </row>
    <row r="327" spans="1:16" x14ac:dyDescent="0.35">
      <c r="A327" s="282"/>
      <c r="M327" s="279" t="s">
        <v>1011</v>
      </c>
      <c r="O327" s="279" t="s">
        <v>1011</v>
      </c>
      <c r="P327" t="s">
        <v>774</v>
      </c>
    </row>
    <row r="328" spans="1:16" x14ac:dyDescent="0.35">
      <c r="A328" s="282"/>
      <c r="M328" s="279" t="s">
        <v>1012</v>
      </c>
      <c r="O328" s="279" t="s">
        <v>1012</v>
      </c>
      <c r="P328" t="s">
        <v>776</v>
      </c>
    </row>
    <row r="329" spans="1:16" x14ac:dyDescent="0.35">
      <c r="A329" s="282"/>
      <c r="M329" s="279" t="s">
        <v>1013</v>
      </c>
      <c r="O329" s="279" t="s">
        <v>1013</v>
      </c>
      <c r="P329" t="s">
        <v>778</v>
      </c>
    </row>
    <row r="330" spans="1:16" x14ac:dyDescent="0.35">
      <c r="A330" s="282"/>
      <c r="M330" s="279" t="s">
        <v>1014</v>
      </c>
      <c r="O330" s="279" t="s">
        <v>1014</v>
      </c>
      <c r="P330" t="s">
        <v>780</v>
      </c>
    </row>
    <row r="331" spans="1:16" x14ac:dyDescent="0.35">
      <c r="A331" s="282"/>
      <c r="M331" s="279" t="s">
        <v>1015</v>
      </c>
      <c r="O331" s="279" t="s">
        <v>1015</v>
      </c>
      <c r="P331" t="s">
        <v>782</v>
      </c>
    </row>
    <row r="332" spans="1:16" x14ac:dyDescent="0.35">
      <c r="A332" s="282"/>
      <c r="M332" s="279" t="s">
        <v>1016</v>
      </c>
      <c r="O332" s="279" t="s">
        <v>1016</v>
      </c>
      <c r="P332" t="s">
        <v>784</v>
      </c>
    </row>
    <row r="333" spans="1:16" x14ac:dyDescent="0.35">
      <c r="A333" s="282"/>
      <c r="M333" s="279" t="s">
        <v>1017</v>
      </c>
      <c r="O333" s="279" t="s">
        <v>1017</v>
      </c>
      <c r="P333" t="s">
        <v>786</v>
      </c>
    </row>
    <row r="334" spans="1:16" x14ac:dyDescent="0.35">
      <c r="A334" s="282"/>
      <c r="M334" s="279" t="s">
        <v>1018</v>
      </c>
      <c r="O334" s="279" t="s">
        <v>1018</v>
      </c>
      <c r="P334" t="s">
        <v>788</v>
      </c>
    </row>
    <row r="335" spans="1:16" x14ac:dyDescent="0.35">
      <c r="A335" s="282"/>
      <c r="M335" s="279" t="s">
        <v>1019</v>
      </c>
      <c r="O335" s="279" t="s">
        <v>1019</v>
      </c>
      <c r="P335" t="s">
        <v>790</v>
      </c>
    </row>
    <row r="336" spans="1:16" x14ac:dyDescent="0.35">
      <c r="A336" s="282"/>
      <c r="M336" s="279" t="s">
        <v>1020</v>
      </c>
      <c r="O336" s="279" t="s">
        <v>1020</v>
      </c>
      <c r="P336" t="s">
        <v>792</v>
      </c>
    </row>
    <row r="337" spans="1:16" x14ac:dyDescent="0.35">
      <c r="A337" s="282"/>
      <c r="M337" s="279" t="s">
        <v>1021</v>
      </c>
      <c r="O337" s="279" t="s">
        <v>1021</v>
      </c>
      <c r="P337" t="s">
        <v>794</v>
      </c>
    </row>
    <row r="338" spans="1:16" x14ac:dyDescent="0.35">
      <c r="A338" s="282"/>
      <c r="M338" s="279" t="s">
        <v>1022</v>
      </c>
      <c r="O338" s="279" t="s">
        <v>1022</v>
      </c>
      <c r="P338" t="s">
        <v>796</v>
      </c>
    </row>
    <row r="339" spans="1:16" x14ac:dyDescent="0.35">
      <c r="A339" s="282"/>
      <c r="M339" s="279" t="s">
        <v>1023</v>
      </c>
      <c r="O339" s="279" t="s">
        <v>1023</v>
      </c>
      <c r="P339" t="s">
        <v>798</v>
      </c>
    </row>
    <row r="340" spans="1:16" x14ac:dyDescent="0.35">
      <c r="A340" s="282"/>
      <c r="M340" s="279" t="s">
        <v>1024</v>
      </c>
      <c r="O340" s="279" t="s">
        <v>1024</v>
      </c>
      <c r="P340" t="s">
        <v>800</v>
      </c>
    </row>
    <row r="341" spans="1:16" x14ac:dyDescent="0.35">
      <c r="A341" s="282"/>
      <c r="M341" s="279" t="s">
        <v>1025</v>
      </c>
      <c r="O341" s="279" t="s">
        <v>1025</v>
      </c>
      <c r="P341" t="s">
        <v>856</v>
      </c>
    </row>
    <row r="342" spans="1:16" x14ac:dyDescent="0.35">
      <c r="A342" s="282"/>
      <c r="M342" s="279" t="s">
        <v>1026</v>
      </c>
      <c r="O342" s="279" t="s">
        <v>1026</v>
      </c>
      <c r="P342" t="s">
        <v>990</v>
      </c>
    </row>
    <row r="343" spans="1:16" x14ac:dyDescent="0.35">
      <c r="A343" s="282"/>
      <c r="M343" s="279" t="s">
        <v>1027</v>
      </c>
      <c r="O343" s="279" t="s">
        <v>1027</v>
      </c>
      <c r="P343" t="s">
        <v>806</v>
      </c>
    </row>
    <row r="344" spans="1:16" x14ac:dyDescent="0.35">
      <c r="A344" s="282"/>
      <c r="M344" s="279" t="s">
        <v>1028</v>
      </c>
      <c r="O344" s="279" t="s">
        <v>1028</v>
      </c>
      <c r="P344" t="s">
        <v>808</v>
      </c>
    </row>
    <row r="345" spans="1:16" x14ac:dyDescent="0.35">
      <c r="A345" s="282"/>
      <c r="M345" s="279" t="s">
        <v>1029</v>
      </c>
      <c r="O345" s="279" t="s">
        <v>1029</v>
      </c>
      <c r="P345" t="s">
        <v>810</v>
      </c>
    </row>
    <row r="346" spans="1:16" x14ac:dyDescent="0.35">
      <c r="A346" s="282"/>
      <c r="M346" s="279" t="s">
        <v>1030</v>
      </c>
      <c r="O346" s="279" t="s">
        <v>1030</v>
      </c>
      <c r="P346" t="s">
        <v>812</v>
      </c>
    </row>
    <row r="347" spans="1:16" x14ac:dyDescent="0.35">
      <c r="A347" s="282"/>
      <c r="M347" s="279" t="s">
        <v>1031</v>
      </c>
      <c r="O347" s="279" t="s">
        <v>1031</v>
      </c>
      <c r="P347" t="s">
        <v>814</v>
      </c>
    </row>
    <row r="348" spans="1:16" x14ac:dyDescent="0.35">
      <c r="A348" s="282"/>
      <c r="M348" s="279" t="s">
        <v>1032</v>
      </c>
      <c r="O348" s="279" t="s">
        <v>1032</v>
      </c>
      <c r="P348" t="s">
        <v>816</v>
      </c>
    </row>
    <row r="349" spans="1:16" x14ac:dyDescent="0.35">
      <c r="A349" s="282"/>
      <c r="M349" s="279" t="s">
        <v>1033</v>
      </c>
      <c r="O349" s="279" t="s">
        <v>1033</v>
      </c>
      <c r="P349" t="s">
        <v>818</v>
      </c>
    </row>
    <row r="350" spans="1:16" x14ac:dyDescent="0.35">
      <c r="A350" s="282"/>
      <c r="M350" s="279" t="s">
        <v>1034</v>
      </c>
      <c r="O350" s="279" t="s">
        <v>1034</v>
      </c>
      <c r="P350" t="s">
        <v>820</v>
      </c>
    </row>
    <row r="351" spans="1:16" x14ac:dyDescent="0.35">
      <c r="A351" s="282"/>
      <c r="M351" s="279" t="s">
        <v>1035</v>
      </c>
      <c r="O351" s="279" t="s">
        <v>1035</v>
      </c>
      <c r="P351" t="s">
        <v>822</v>
      </c>
    </row>
    <row r="352" spans="1:16" x14ac:dyDescent="0.35">
      <c r="A352" s="282"/>
      <c r="M352" s="279" t="s">
        <v>1036</v>
      </c>
      <c r="O352" s="279" t="s">
        <v>1036</v>
      </c>
      <c r="P352" t="s">
        <v>824</v>
      </c>
    </row>
    <row r="353" spans="1:16" x14ac:dyDescent="0.35">
      <c r="A353" s="282"/>
      <c r="M353" s="279" t="s">
        <v>1037</v>
      </c>
      <c r="O353" s="279" t="s">
        <v>1037</v>
      </c>
      <c r="P353" t="s">
        <v>826</v>
      </c>
    </row>
    <row r="354" spans="1:16" x14ac:dyDescent="0.35">
      <c r="A354" s="282"/>
      <c r="M354" s="279" t="s">
        <v>1038</v>
      </c>
      <c r="O354" s="279" t="s">
        <v>1038</v>
      </c>
      <c r="P354" t="s">
        <v>828</v>
      </c>
    </row>
    <row r="355" spans="1:16" x14ac:dyDescent="0.35">
      <c r="A355" s="282"/>
      <c r="M355" s="279" t="s">
        <v>1039</v>
      </c>
      <c r="O355" s="279" t="s">
        <v>1039</v>
      </c>
      <c r="P355" t="s">
        <v>830</v>
      </c>
    </row>
    <row r="356" spans="1:16" x14ac:dyDescent="0.35">
      <c r="A356" s="282"/>
      <c r="M356" s="279" t="s">
        <v>1040</v>
      </c>
      <c r="O356" s="279" t="s">
        <v>1040</v>
      </c>
      <c r="P356" t="s">
        <v>832</v>
      </c>
    </row>
    <row r="357" spans="1:16" x14ac:dyDescent="0.35">
      <c r="A357" s="282"/>
      <c r="M357" s="279" t="s">
        <v>1041</v>
      </c>
      <c r="O357" s="279" t="s">
        <v>1041</v>
      </c>
      <c r="P357" t="s">
        <v>834</v>
      </c>
    </row>
    <row r="358" spans="1:16" x14ac:dyDescent="0.35">
      <c r="A358" s="282"/>
      <c r="M358" s="279" t="s">
        <v>1042</v>
      </c>
      <c r="O358" s="279" t="s">
        <v>1042</v>
      </c>
      <c r="P358" t="s">
        <v>800</v>
      </c>
    </row>
    <row r="359" spans="1:16" x14ac:dyDescent="0.35">
      <c r="A359" s="282"/>
      <c r="M359" s="279" t="s">
        <v>1043</v>
      </c>
      <c r="O359" s="279" t="s">
        <v>1043</v>
      </c>
      <c r="P359" t="s">
        <v>875</v>
      </c>
    </row>
    <row r="360" spans="1:16" x14ac:dyDescent="0.35">
      <c r="A360" s="282"/>
      <c r="M360" s="279" t="s">
        <v>1044</v>
      </c>
      <c r="O360" s="279" t="s">
        <v>1044</v>
      </c>
      <c r="P360" t="s">
        <v>768</v>
      </c>
    </row>
    <row r="361" spans="1:16" x14ac:dyDescent="0.35">
      <c r="A361" s="282"/>
      <c r="M361" s="279" t="s">
        <v>1045</v>
      </c>
      <c r="O361" s="279" t="s">
        <v>1045</v>
      </c>
      <c r="P361" t="s">
        <v>770</v>
      </c>
    </row>
    <row r="362" spans="1:16" x14ac:dyDescent="0.35">
      <c r="A362" s="282"/>
      <c r="M362" s="279" t="s">
        <v>1046</v>
      </c>
      <c r="O362" s="279" t="s">
        <v>1046</v>
      </c>
      <c r="P362" t="s">
        <v>772</v>
      </c>
    </row>
    <row r="363" spans="1:16" x14ac:dyDescent="0.35">
      <c r="A363" s="282"/>
      <c r="M363" s="279" t="s">
        <v>1047</v>
      </c>
      <c r="O363" s="279" t="s">
        <v>1047</v>
      </c>
      <c r="P363" t="s">
        <v>774</v>
      </c>
    </row>
    <row r="364" spans="1:16" x14ac:dyDescent="0.35">
      <c r="A364" s="282"/>
      <c r="M364" s="279" t="s">
        <v>1048</v>
      </c>
      <c r="O364" s="279" t="s">
        <v>1048</v>
      </c>
      <c r="P364" t="s">
        <v>776</v>
      </c>
    </row>
    <row r="365" spans="1:16" x14ac:dyDescent="0.35">
      <c r="A365" s="282"/>
      <c r="M365" s="279" t="s">
        <v>1049</v>
      </c>
      <c r="O365" s="279" t="s">
        <v>1049</v>
      </c>
      <c r="P365" t="s">
        <v>778</v>
      </c>
    </row>
    <row r="366" spans="1:16" x14ac:dyDescent="0.35">
      <c r="A366" s="282"/>
      <c r="M366" s="279" t="s">
        <v>1050</v>
      </c>
      <c r="O366" s="279" t="s">
        <v>1050</v>
      </c>
      <c r="P366" t="s">
        <v>780</v>
      </c>
    </row>
    <row r="367" spans="1:16" x14ac:dyDescent="0.35">
      <c r="A367" s="282"/>
      <c r="M367" s="279" t="s">
        <v>1051</v>
      </c>
      <c r="O367" s="279" t="s">
        <v>1051</v>
      </c>
      <c r="P367" t="s">
        <v>782</v>
      </c>
    </row>
    <row r="368" spans="1:16" x14ac:dyDescent="0.35">
      <c r="A368" s="282"/>
      <c r="M368" s="279" t="s">
        <v>1052</v>
      </c>
      <c r="O368" s="279" t="s">
        <v>1052</v>
      </c>
      <c r="P368" t="s">
        <v>784</v>
      </c>
    </row>
    <row r="369" spans="1:16" x14ac:dyDescent="0.35">
      <c r="A369" s="282"/>
      <c r="M369" s="279" t="s">
        <v>1053</v>
      </c>
      <c r="O369" s="279" t="s">
        <v>1053</v>
      </c>
      <c r="P369" t="s">
        <v>786</v>
      </c>
    </row>
    <row r="370" spans="1:16" x14ac:dyDescent="0.35">
      <c r="A370" s="282"/>
      <c r="M370" s="279" t="s">
        <v>1054</v>
      </c>
      <c r="O370" s="279" t="s">
        <v>1054</v>
      </c>
      <c r="P370" t="s">
        <v>788</v>
      </c>
    </row>
    <row r="371" spans="1:16" x14ac:dyDescent="0.35">
      <c r="A371" s="282"/>
      <c r="M371" s="279" t="s">
        <v>1055</v>
      </c>
      <c r="O371" s="279" t="s">
        <v>1055</v>
      </c>
      <c r="P371" t="s">
        <v>790</v>
      </c>
    </row>
    <row r="372" spans="1:16" x14ac:dyDescent="0.35">
      <c r="A372" s="282"/>
      <c r="M372" s="279" t="s">
        <v>1056</v>
      </c>
      <c r="O372" s="279" t="s">
        <v>1056</v>
      </c>
      <c r="P372" t="s">
        <v>792</v>
      </c>
    </row>
    <row r="373" spans="1:16" x14ac:dyDescent="0.35">
      <c r="A373" s="282"/>
      <c r="M373" s="279" t="s">
        <v>1057</v>
      </c>
      <c r="O373" s="279" t="s">
        <v>1057</v>
      </c>
      <c r="P373" t="s">
        <v>794</v>
      </c>
    </row>
    <row r="374" spans="1:16" x14ac:dyDescent="0.35">
      <c r="A374" s="282"/>
      <c r="M374" s="279" t="s">
        <v>1058</v>
      </c>
      <c r="O374" s="279" t="s">
        <v>1058</v>
      </c>
      <c r="P374" t="s">
        <v>796</v>
      </c>
    </row>
    <row r="375" spans="1:16" x14ac:dyDescent="0.35">
      <c r="A375" s="282"/>
      <c r="M375" s="279" t="s">
        <v>1059</v>
      </c>
      <c r="O375" s="279" t="s">
        <v>1059</v>
      </c>
      <c r="P375" t="s">
        <v>798</v>
      </c>
    </row>
    <row r="376" spans="1:16" x14ac:dyDescent="0.35">
      <c r="A376" s="282"/>
      <c r="M376" s="279" t="s">
        <v>1060</v>
      </c>
      <c r="O376" s="279" t="s">
        <v>1060</v>
      </c>
      <c r="P376" t="s">
        <v>893</v>
      </c>
    </row>
    <row r="377" spans="1:16" x14ac:dyDescent="0.35">
      <c r="A377" s="282"/>
      <c r="M377" s="279" t="s">
        <v>1061</v>
      </c>
      <c r="O377" s="279" t="s">
        <v>1061</v>
      </c>
      <c r="P377" t="s">
        <v>895</v>
      </c>
    </row>
    <row r="378" spans="1:16" x14ac:dyDescent="0.35">
      <c r="A378" s="282"/>
      <c r="M378" s="279" t="s">
        <v>1062</v>
      </c>
      <c r="O378" s="279" t="s">
        <v>1062</v>
      </c>
      <c r="P378" t="s">
        <v>897</v>
      </c>
    </row>
    <row r="379" spans="1:16" x14ac:dyDescent="0.35">
      <c r="A379" s="282"/>
      <c r="M379" s="279" t="s">
        <v>1063</v>
      </c>
      <c r="O379" s="279" t="s">
        <v>1063</v>
      </c>
      <c r="P379" t="s">
        <v>899</v>
      </c>
    </row>
    <row r="380" spans="1:16" x14ac:dyDescent="0.35">
      <c r="A380" s="282"/>
      <c r="M380" s="279" t="s">
        <v>1064</v>
      </c>
      <c r="O380" s="279" t="s">
        <v>1064</v>
      </c>
      <c r="P380" t="s">
        <v>901</v>
      </c>
    </row>
    <row r="381" spans="1:16" x14ac:dyDescent="0.35">
      <c r="A381" s="282"/>
      <c r="M381" s="279" t="s">
        <v>1065</v>
      </c>
      <c r="O381" s="279" t="s">
        <v>1065</v>
      </c>
      <c r="P381" t="s">
        <v>903</v>
      </c>
    </row>
    <row r="382" spans="1:16" x14ac:dyDescent="0.35">
      <c r="A382" s="282"/>
      <c r="M382" s="279" t="s">
        <v>1066</v>
      </c>
      <c r="O382" s="279" t="s">
        <v>1066</v>
      </c>
      <c r="P382" t="s">
        <v>905</v>
      </c>
    </row>
    <row r="383" spans="1:16" x14ac:dyDescent="0.35">
      <c r="A383" s="282"/>
      <c r="M383" s="279" t="s">
        <v>1067</v>
      </c>
      <c r="O383" s="279" t="s">
        <v>1067</v>
      </c>
      <c r="P383" t="s">
        <v>907</v>
      </c>
    </row>
    <row r="384" spans="1:16" x14ac:dyDescent="0.35">
      <c r="A384" s="282"/>
      <c r="M384" s="279" t="s">
        <v>1068</v>
      </c>
      <c r="O384" s="279" t="s">
        <v>1068</v>
      </c>
      <c r="P384" t="s">
        <v>1069</v>
      </c>
    </row>
    <row r="385" spans="1:16" x14ac:dyDescent="0.35">
      <c r="A385" s="282"/>
      <c r="M385" s="279" t="s">
        <v>1070</v>
      </c>
      <c r="O385" s="279" t="s">
        <v>1070</v>
      </c>
      <c r="P385" t="s">
        <v>1071</v>
      </c>
    </row>
    <row r="386" spans="1:16" x14ac:dyDescent="0.35">
      <c r="A386" s="282"/>
      <c r="M386" s="279" t="s">
        <v>1072</v>
      </c>
      <c r="O386" s="279" t="s">
        <v>1072</v>
      </c>
      <c r="P386" t="s">
        <v>1073</v>
      </c>
    </row>
    <row r="387" spans="1:16" x14ac:dyDescent="0.35">
      <c r="A387" s="282"/>
      <c r="M387" s="279" t="s">
        <v>1074</v>
      </c>
      <c r="O387" s="279" t="s">
        <v>1074</v>
      </c>
      <c r="P387" t="s">
        <v>1075</v>
      </c>
    </row>
    <row r="388" spans="1:16" x14ac:dyDescent="0.35">
      <c r="A388" s="282"/>
      <c r="M388" s="279" t="s">
        <v>1076</v>
      </c>
      <c r="O388" s="279" t="s">
        <v>1076</v>
      </c>
      <c r="P388" t="s">
        <v>1077</v>
      </c>
    </row>
    <row r="389" spans="1:16" x14ac:dyDescent="0.35">
      <c r="A389" s="282"/>
      <c r="M389" s="279" t="s">
        <v>1078</v>
      </c>
      <c r="O389" s="279" t="s">
        <v>1078</v>
      </c>
      <c r="P389" t="s">
        <v>1079</v>
      </c>
    </row>
    <row r="390" spans="1:16" x14ac:dyDescent="0.35">
      <c r="A390" s="282"/>
      <c r="M390" t="s">
        <v>627</v>
      </c>
      <c r="O390" t="s">
        <v>627</v>
      </c>
      <c r="P390" t="s">
        <v>628</v>
      </c>
    </row>
    <row r="391" spans="1:16" x14ac:dyDescent="0.35">
      <c r="A391" s="282"/>
      <c r="M391" s="279" t="s">
        <v>1080</v>
      </c>
      <c r="O391" s="279" t="s">
        <v>1080</v>
      </c>
      <c r="P391" t="s">
        <v>1081</v>
      </c>
    </row>
    <row r="392" spans="1:16" x14ac:dyDescent="0.35">
      <c r="A392" s="282"/>
      <c r="M392" s="279" t="s">
        <v>1082</v>
      </c>
      <c r="O392" s="279" t="s">
        <v>1082</v>
      </c>
      <c r="P392" t="s">
        <v>1083</v>
      </c>
    </row>
    <row r="393" spans="1:16" x14ac:dyDescent="0.35">
      <c r="A393" s="282"/>
      <c r="M393" s="279" t="s">
        <v>1084</v>
      </c>
      <c r="O393" s="279" t="s">
        <v>1084</v>
      </c>
      <c r="P393" t="s">
        <v>1085</v>
      </c>
    </row>
    <row r="394" spans="1:16" x14ac:dyDescent="0.35">
      <c r="A394" s="282"/>
      <c r="M394" s="279" t="s">
        <v>1086</v>
      </c>
      <c r="O394" s="279" t="s">
        <v>1086</v>
      </c>
      <c r="P394" t="s">
        <v>1087</v>
      </c>
    </row>
    <row r="395" spans="1:16" x14ac:dyDescent="0.35">
      <c r="A395" s="282"/>
      <c r="M395" s="279" t="s">
        <v>1088</v>
      </c>
      <c r="O395" s="279" t="s">
        <v>1088</v>
      </c>
      <c r="P395" t="s">
        <v>1089</v>
      </c>
    </row>
    <row r="396" spans="1:16" x14ac:dyDescent="0.35">
      <c r="A396" s="282"/>
      <c r="M396" s="279" t="s">
        <v>1090</v>
      </c>
      <c r="O396" s="279" t="s">
        <v>1090</v>
      </c>
      <c r="P396" t="s">
        <v>1091</v>
      </c>
    </row>
    <row r="397" spans="1:16" x14ac:dyDescent="0.35">
      <c r="A397" s="282"/>
      <c r="M397" s="279" t="s">
        <v>1092</v>
      </c>
      <c r="O397" s="279" t="s">
        <v>1092</v>
      </c>
      <c r="P397" t="s">
        <v>1093</v>
      </c>
    </row>
    <row r="398" spans="1:16" x14ac:dyDescent="0.35">
      <c r="A398" s="282"/>
      <c r="M398" s="279" t="s">
        <v>1094</v>
      </c>
      <c r="O398" s="279" t="s">
        <v>1094</v>
      </c>
      <c r="P398" t="s">
        <v>1095</v>
      </c>
    </row>
    <row r="399" spans="1:16" x14ac:dyDescent="0.35">
      <c r="A399" s="282"/>
      <c r="M399" s="279" t="s">
        <v>1096</v>
      </c>
      <c r="O399" s="279" t="s">
        <v>1096</v>
      </c>
      <c r="P399" t="s">
        <v>1097</v>
      </c>
    </row>
    <row r="400" spans="1:16" x14ac:dyDescent="0.35">
      <c r="A400" s="282"/>
      <c r="M400" s="279" t="s">
        <v>1098</v>
      </c>
      <c r="O400" s="279" t="s">
        <v>1098</v>
      </c>
      <c r="P400" t="s">
        <v>1083</v>
      </c>
    </row>
    <row r="401" spans="1:16" x14ac:dyDescent="0.35">
      <c r="A401" s="282"/>
      <c r="M401" s="279" t="s">
        <v>1099</v>
      </c>
      <c r="O401" s="279" t="s">
        <v>1099</v>
      </c>
      <c r="P401" t="s">
        <v>1085</v>
      </c>
    </row>
    <row r="402" spans="1:16" x14ac:dyDescent="0.35">
      <c r="A402" s="282"/>
      <c r="M402" s="279" t="s">
        <v>1100</v>
      </c>
      <c r="O402" s="279" t="s">
        <v>1100</v>
      </c>
      <c r="P402" t="s">
        <v>1087</v>
      </c>
    </row>
    <row r="403" spans="1:16" x14ac:dyDescent="0.35">
      <c r="A403" s="282"/>
      <c r="M403" s="279" t="s">
        <v>1101</v>
      </c>
      <c r="O403" s="279" t="s">
        <v>1101</v>
      </c>
      <c r="P403" t="s">
        <v>1089</v>
      </c>
    </row>
    <row r="404" spans="1:16" x14ac:dyDescent="0.35">
      <c r="A404" s="282"/>
      <c r="M404" s="279" t="s">
        <v>1102</v>
      </c>
      <c r="O404" s="279" t="s">
        <v>1102</v>
      </c>
      <c r="P404" t="s">
        <v>1091</v>
      </c>
    </row>
    <row r="405" spans="1:16" x14ac:dyDescent="0.35">
      <c r="A405" s="282"/>
      <c r="M405" s="279" t="s">
        <v>1103</v>
      </c>
      <c r="O405" s="279" t="s">
        <v>1103</v>
      </c>
      <c r="P405" t="s">
        <v>1093</v>
      </c>
    </row>
    <row r="406" spans="1:16" x14ac:dyDescent="0.35">
      <c r="A406" s="282"/>
      <c r="M406" s="279" t="s">
        <v>1104</v>
      </c>
      <c r="O406" s="279" t="s">
        <v>1104</v>
      </c>
      <c r="P406" t="s">
        <v>1095</v>
      </c>
    </row>
    <row r="407" spans="1:16" x14ac:dyDescent="0.35">
      <c r="A407" s="282"/>
      <c r="M407" s="279" t="s">
        <v>1105</v>
      </c>
      <c r="O407" s="279" t="s">
        <v>1105</v>
      </c>
      <c r="P407" t="s">
        <v>1106</v>
      </c>
    </row>
    <row r="408" spans="1:16" x14ac:dyDescent="0.35">
      <c r="A408" s="282"/>
      <c r="M408" s="279" t="s">
        <v>1107</v>
      </c>
      <c r="O408" s="279" t="s">
        <v>1107</v>
      </c>
      <c r="P408" t="s">
        <v>1083</v>
      </c>
    </row>
    <row r="409" spans="1:16" x14ac:dyDescent="0.35">
      <c r="A409" s="282"/>
      <c r="M409" s="279" t="s">
        <v>1108</v>
      </c>
      <c r="O409" s="279" t="s">
        <v>1108</v>
      </c>
      <c r="P409" t="s">
        <v>1085</v>
      </c>
    </row>
    <row r="410" spans="1:16" x14ac:dyDescent="0.35">
      <c r="A410" s="282"/>
      <c r="M410" s="279" t="s">
        <v>1109</v>
      </c>
      <c r="O410" s="279" t="s">
        <v>1109</v>
      </c>
      <c r="P410" t="s">
        <v>1087</v>
      </c>
    </row>
    <row r="411" spans="1:16" x14ac:dyDescent="0.35">
      <c r="M411" s="279" t="s">
        <v>1110</v>
      </c>
      <c r="O411" s="279" t="s">
        <v>1110</v>
      </c>
      <c r="P411" t="s">
        <v>1089</v>
      </c>
    </row>
    <row r="412" spans="1:16" x14ac:dyDescent="0.35">
      <c r="A412" s="282"/>
      <c r="M412" s="279" t="s">
        <v>1111</v>
      </c>
      <c r="O412" s="279" t="s">
        <v>1111</v>
      </c>
      <c r="P412" t="s">
        <v>1091</v>
      </c>
    </row>
    <row r="413" spans="1:16" x14ac:dyDescent="0.35">
      <c r="A413" s="282"/>
      <c r="M413" s="279" t="s">
        <v>1112</v>
      </c>
      <c r="O413" s="279" t="s">
        <v>1112</v>
      </c>
      <c r="P413" t="s">
        <v>1093</v>
      </c>
    </row>
    <row r="414" spans="1:16" x14ac:dyDescent="0.35">
      <c r="A414" s="282"/>
      <c r="M414" s="279" t="s">
        <v>1113</v>
      </c>
      <c r="O414" s="279" t="s">
        <v>1113</v>
      </c>
      <c r="P414" t="s">
        <v>1095</v>
      </c>
    </row>
    <row r="415" spans="1:16" x14ac:dyDescent="0.35">
      <c r="A415" s="282"/>
      <c r="M415" s="279" t="s">
        <v>1114</v>
      </c>
      <c r="O415" s="279" t="s">
        <v>1114</v>
      </c>
      <c r="P415" t="s">
        <v>1115</v>
      </c>
    </row>
    <row r="416" spans="1:16" x14ac:dyDescent="0.35">
      <c r="A416" s="282"/>
      <c r="M416" s="279" t="s">
        <v>1116</v>
      </c>
      <c r="O416" s="279" t="s">
        <v>1116</v>
      </c>
      <c r="P416" t="s">
        <v>1083</v>
      </c>
    </row>
    <row r="417" spans="1:16" x14ac:dyDescent="0.35">
      <c r="A417" s="282"/>
      <c r="M417" s="279" t="s">
        <v>1117</v>
      </c>
      <c r="O417" s="279" t="s">
        <v>1117</v>
      </c>
      <c r="P417" t="s">
        <v>1085</v>
      </c>
    </row>
    <row r="418" spans="1:16" x14ac:dyDescent="0.35">
      <c r="A418" s="282"/>
      <c r="M418" s="279" t="s">
        <v>1118</v>
      </c>
      <c r="O418" s="279" t="s">
        <v>1118</v>
      </c>
      <c r="P418" t="s">
        <v>1087</v>
      </c>
    </row>
    <row r="419" spans="1:16" x14ac:dyDescent="0.35">
      <c r="A419" s="282"/>
      <c r="M419" s="279" t="s">
        <v>1119</v>
      </c>
      <c r="O419" s="279" t="s">
        <v>1119</v>
      </c>
      <c r="P419" t="s">
        <v>1089</v>
      </c>
    </row>
    <row r="420" spans="1:16" x14ac:dyDescent="0.35">
      <c r="A420" s="282"/>
      <c r="M420" s="279" t="s">
        <v>1120</v>
      </c>
      <c r="O420" s="279" t="s">
        <v>1120</v>
      </c>
      <c r="P420" t="s">
        <v>1091</v>
      </c>
    </row>
    <row r="421" spans="1:16" x14ac:dyDescent="0.35">
      <c r="A421" s="282"/>
      <c r="M421" s="279" t="s">
        <v>1121</v>
      </c>
      <c r="O421" s="279" t="s">
        <v>1121</v>
      </c>
      <c r="P421" t="s">
        <v>1093</v>
      </c>
    </row>
    <row r="422" spans="1:16" x14ac:dyDescent="0.35">
      <c r="A422" s="282"/>
      <c r="M422" s="279" t="s">
        <v>1122</v>
      </c>
      <c r="O422" s="279" t="s">
        <v>1122</v>
      </c>
      <c r="P422" t="s">
        <v>1095</v>
      </c>
    </row>
    <row r="423" spans="1:16" x14ac:dyDescent="0.35">
      <c r="A423" s="282"/>
      <c r="M423" t="s">
        <v>629</v>
      </c>
      <c r="O423" t="s">
        <v>629</v>
      </c>
      <c r="P423" t="s">
        <v>630</v>
      </c>
    </row>
    <row r="424" spans="1:16" x14ac:dyDescent="0.35">
      <c r="A424" s="282"/>
      <c r="M424" s="279" t="s">
        <v>1123</v>
      </c>
      <c r="O424" s="279" t="s">
        <v>1123</v>
      </c>
      <c r="P424" t="s">
        <v>1081</v>
      </c>
    </row>
    <row r="425" spans="1:16" x14ac:dyDescent="0.35">
      <c r="A425" s="282"/>
      <c r="M425" s="279" t="s">
        <v>1124</v>
      </c>
      <c r="O425" s="279" t="s">
        <v>1124</v>
      </c>
      <c r="P425" t="s">
        <v>1083</v>
      </c>
    </row>
    <row r="426" spans="1:16" x14ac:dyDescent="0.35">
      <c r="A426" s="282"/>
      <c r="M426" s="279" t="s">
        <v>1125</v>
      </c>
      <c r="O426" s="279" t="s">
        <v>1125</v>
      </c>
      <c r="P426" t="s">
        <v>1085</v>
      </c>
    </row>
    <row r="427" spans="1:16" x14ac:dyDescent="0.35">
      <c r="A427" s="282"/>
      <c r="M427" s="279" t="s">
        <v>1126</v>
      </c>
      <c r="O427" s="279" t="s">
        <v>1126</v>
      </c>
      <c r="P427" t="s">
        <v>1087</v>
      </c>
    </row>
    <row r="428" spans="1:16" x14ac:dyDescent="0.35">
      <c r="A428" s="282"/>
      <c r="M428" s="279" t="s">
        <v>1127</v>
      </c>
      <c r="O428" s="279" t="s">
        <v>1127</v>
      </c>
      <c r="P428" t="s">
        <v>1089</v>
      </c>
    </row>
    <row r="429" spans="1:16" x14ac:dyDescent="0.35">
      <c r="A429" s="282"/>
      <c r="M429" s="279" t="s">
        <v>1128</v>
      </c>
      <c r="O429" s="279" t="s">
        <v>1128</v>
      </c>
      <c r="P429" t="s">
        <v>1091</v>
      </c>
    </row>
    <row r="430" spans="1:16" x14ac:dyDescent="0.35">
      <c r="A430" s="282"/>
      <c r="M430" s="279" t="s">
        <v>1129</v>
      </c>
      <c r="O430" s="279" t="s">
        <v>1129</v>
      </c>
      <c r="P430" t="s">
        <v>1093</v>
      </c>
    </row>
    <row r="431" spans="1:16" x14ac:dyDescent="0.35">
      <c r="A431" s="282"/>
      <c r="M431" s="279" t="s">
        <v>1130</v>
      </c>
      <c r="O431" s="279" t="s">
        <v>1130</v>
      </c>
      <c r="P431" t="s">
        <v>1095</v>
      </c>
    </row>
    <row r="432" spans="1:16" x14ac:dyDescent="0.35">
      <c r="A432" s="282"/>
      <c r="M432" s="279" t="s">
        <v>1131</v>
      </c>
      <c r="O432" s="279" t="s">
        <v>1131</v>
      </c>
      <c r="P432" t="s">
        <v>1097</v>
      </c>
    </row>
    <row r="433" spans="1:16" x14ac:dyDescent="0.35">
      <c r="A433" s="282"/>
      <c r="M433" s="279" t="s">
        <v>1132</v>
      </c>
      <c r="O433" s="279" t="s">
        <v>1132</v>
      </c>
      <c r="P433" t="s">
        <v>1083</v>
      </c>
    </row>
    <row r="434" spans="1:16" x14ac:dyDescent="0.35">
      <c r="A434" s="282"/>
      <c r="M434" s="279" t="s">
        <v>1133</v>
      </c>
      <c r="O434" s="279" t="s">
        <v>1133</v>
      </c>
      <c r="P434" t="s">
        <v>1085</v>
      </c>
    </row>
    <row r="435" spans="1:16" x14ac:dyDescent="0.35">
      <c r="A435" s="282"/>
      <c r="M435" s="279" t="s">
        <v>1134</v>
      </c>
      <c r="O435" s="279" t="s">
        <v>1134</v>
      </c>
      <c r="P435" t="s">
        <v>1087</v>
      </c>
    </row>
    <row r="436" spans="1:16" x14ac:dyDescent="0.35">
      <c r="A436" s="282"/>
      <c r="M436" s="279" t="s">
        <v>1135</v>
      </c>
      <c r="O436" s="279" t="s">
        <v>1135</v>
      </c>
      <c r="P436" t="s">
        <v>1089</v>
      </c>
    </row>
    <row r="437" spans="1:16" x14ac:dyDescent="0.35">
      <c r="A437" s="282"/>
      <c r="M437" s="279" t="s">
        <v>1136</v>
      </c>
      <c r="O437" s="279" t="s">
        <v>1136</v>
      </c>
      <c r="P437" t="s">
        <v>1091</v>
      </c>
    </row>
    <row r="438" spans="1:16" x14ac:dyDescent="0.35">
      <c r="A438" s="282"/>
      <c r="M438" s="279" t="s">
        <v>1137</v>
      </c>
      <c r="O438" s="279" t="s">
        <v>1137</v>
      </c>
      <c r="P438" t="s">
        <v>1093</v>
      </c>
    </row>
    <row r="439" spans="1:16" x14ac:dyDescent="0.35">
      <c r="A439" s="282"/>
      <c r="M439" s="279" t="s">
        <v>1138</v>
      </c>
      <c r="O439" s="279" t="s">
        <v>1138</v>
      </c>
      <c r="P439" t="s">
        <v>1095</v>
      </c>
    </row>
    <row r="440" spans="1:16" x14ac:dyDescent="0.35">
      <c r="A440" s="282"/>
      <c r="M440" s="279" t="s">
        <v>1139</v>
      </c>
      <c r="O440" s="279" t="s">
        <v>1139</v>
      </c>
      <c r="P440" t="s">
        <v>1106</v>
      </c>
    </row>
    <row r="441" spans="1:16" x14ac:dyDescent="0.35">
      <c r="A441" s="282"/>
      <c r="M441" s="279" t="s">
        <v>1140</v>
      </c>
      <c r="O441" s="279" t="s">
        <v>1140</v>
      </c>
      <c r="P441" t="s">
        <v>1083</v>
      </c>
    </row>
    <row r="442" spans="1:16" x14ac:dyDescent="0.35">
      <c r="A442" s="282"/>
      <c r="M442" s="279" t="s">
        <v>1141</v>
      </c>
      <c r="O442" s="279" t="s">
        <v>1141</v>
      </c>
      <c r="P442" t="s">
        <v>1085</v>
      </c>
    </row>
    <row r="443" spans="1:16" x14ac:dyDescent="0.35">
      <c r="A443" s="282"/>
      <c r="M443" s="279" t="s">
        <v>1142</v>
      </c>
      <c r="O443" s="279" t="s">
        <v>1142</v>
      </c>
      <c r="P443" t="s">
        <v>1087</v>
      </c>
    </row>
    <row r="444" spans="1:16" x14ac:dyDescent="0.35">
      <c r="A444" s="282"/>
      <c r="M444" s="279" t="s">
        <v>1143</v>
      </c>
      <c r="O444" s="279" t="s">
        <v>1143</v>
      </c>
      <c r="P444" t="s">
        <v>1089</v>
      </c>
    </row>
    <row r="445" spans="1:16" x14ac:dyDescent="0.35">
      <c r="M445" s="279" t="s">
        <v>1144</v>
      </c>
      <c r="O445" s="279" t="s">
        <v>1144</v>
      </c>
      <c r="P445" t="s">
        <v>1091</v>
      </c>
    </row>
    <row r="446" spans="1:16" x14ac:dyDescent="0.35">
      <c r="M446" s="279" t="s">
        <v>1145</v>
      </c>
      <c r="O446" s="279" t="s">
        <v>1145</v>
      </c>
      <c r="P446" t="s">
        <v>1093</v>
      </c>
    </row>
    <row r="447" spans="1:16" x14ac:dyDescent="0.35">
      <c r="M447" s="279" t="s">
        <v>1146</v>
      </c>
      <c r="O447" s="279" t="s">
        <v>1146</v>
      </c>
      <c r="P447" t="s">
        <v>1095</v>
      </c>
    </row>
    <row r="448" spans="1:16" x14ac:dyDescent="0.35">
      <c r="M448" s="279" t="s">
        <v>1147</v>
      </c>
      <c r="O448" s="279" t="s">
        <v>1147</v>
      </c>
      <c r="P448" t="s">
        <v>1148</v>
      </c>
    </row>
    <row r="449" spans="13:16" x14ac:dyDescent="0.35">
      <c r="M449" s="279" t="s">
        <v>1149</v>
      </c>
      <c r="O449" s="279" t="s">
        <v>1149</v>
      </c>
      <c r="P449" t="s">
        <v>1083</v>
      </c>
    </row>
    <row r="450" spans="13:16" x14ac:dyDescent="0.35">
      <c r="M450" s="279" t="s">
        <v>1150</v>
      </c>
      <c r="O450" s="279" t="s">
        <v>1150</v>
      </c>
      <c r="P450" t="s">
        <v>1085</v>
      </c>
    </row>
    <row r="451" spans="13:16" x14ac:dyDescent="0.35">
      <c r="M451" s="279" t="s">
        <v>1151</v>
      </c>
      <c r="O451" s="279" t="s">
        <v>1151</v>
      </c>
      <c r="P451" t="s">
        <v>1087</v>
      </c>
    </row>
    <row r="452" spans="13:16" x14ac:dyDescent="0.35">
      <c r="M452" s="279" t="s">
        <v>1152</v>
      </c>
      <c r="O452" s="279" t="s">
        <v>1152</v>
      </c>
      <c r="P452" t="s">
        <v>1089</v>
      </c>
    </row>
    <row r="453" spans="13:16" x14ac:dyDescent="0.35">
      <c r="M453" s="279" t="s">
        <v>1153</v>
      </c>
      <c r="O453" s="279" t="s">
        <v>1153</v>
      </c>
      <c r="P453" t="s">
        <v>1091</v>
      </c>
    </row>
    <row r="454" spans="13:16" x14ac:dyDescent="0.35">
      <c r="M454" s="279" t="s">
        <v>1154</v>
      </c>
      <c r="O454" s="279" t="s">
        <v>1154</v>
      </c>
      <c r="P454" t="s">
        <v>1093</v>
      </c>
    </row>
    <row r="455" spans="13:16" x14ac:dyDescent="0.35">
      <c r="M455" s="279" t="s">
        <v>1155</v>
      </c>
      <c r="O455" s="279" t="s">
        <v>1155</v>
      </c>
      <c r="P455" t="s">
        <v>1095</v>
      </c>
    </row>
    <row r="456" spans="13:16" x14ac:dyDescent="0.35">
      <c r="M456" t="s">
        <v>631</v>
      </c>
      <c r="O456" t="s">
        <v>631</v>
      </c>
      <c r="P456" t="s">
        <v>632</v>
      </c>
    </row>
    <row r="457" spans="13:16" x14ac:dyDescent="0.35">
      <c r="M457" s="279" t="s">
        <v>1156</v>
      </c>
      <c r="O457" s="279" t="s">
        <v>1156</v>
      </c>
      <c r="P457" t="s">
        <v>1157</v>
      </c>
    </row>
    <row r="458" spans="13:16" x14ac:dyDescent="0.35">
      <c r="M458" s="279" t="s">
        <v>1158</v>
      </c>
      <c r="O458" s="279" t="s">
        <v>1158</v>
      </c>
      <c r="P458" t="s">
        <v>1159</v>
      </c>
    </row>
    <row r="459" spans="13:16" x14ac:dyDescent="0.35">
      <c r="M459" s="279" t="s">
        <v>1160</v>
      </c>
      <c r="O459" s="279" t="s">
        <v>1160</v>
      </c>
      <c r="P459" t="s">
        <v>1161</v>
      </c>
    </row>
    <row r="460" spans="13:16" x14ac:dyDescent="0.35">
      <c r="M460" s="279" t="s">
        <v>1162</v>
      </c>
      <c r="O460" s="279" t="s">
        <v>1162</v>
      </c>
      <c r="P460" t="s">
        <v>1163</v>
      </c>
    </row>
    <row r="461" spans="13:16" x14ac:dyDescent="0.35">
      <c r="M461" s="279" t="s">
        <v>1164</v>
      </c>
      <c r="O461" s="279" t="s">
        <v>1164</v>
      </c>
      <c r="P461" t="s">
        <v>1165</v>
      </c>
    </row>
    <row r="462" spans="13:16" x14ac:dyDescent="0.35">
      <c r="M462" s="279" t="s">
        <v>1166</v>
      </c>
      <c r="O462" s="279" t="s">
        <v>1166</v>
      </c>
      <c r="P462" t="s">
        <v>1167</v>
      </c>
    </row>
    <row r="463" spans="13:16" x14ac:dyDescent="0.35">
      <c r="M463" t="s">
        <v>633</v>
      </c>
      <c r="O463" t="s">
        <v>633</v>
      </c>
      <c r="P463" t="s">
        <v>634</v>
      </c>
    </row>
    <row r="464" spans="13:16" x14ac:dyDescent="0.35">
      <c r="M464" s="279" t="s">
        <v>1168</v>
      </c>
      <c r="O464" s="279" t="s">
        <v>1168</v>
      </c>
      <c r="P464" t="s">
        <v>1169</v>
      </c>
    </row>
    <row r="465" spans="13:16" x14ac:dyDescent="0.35">
      <c r="M465" s="279" t="s">
        <v>1170</v>
      </c>
      <c r="O465" s="279" t="s">
        <v>1170</v>
      </c>
      <c r="P465" t="s">
        <v>1171</v>
      </c>
    </row>
  </sheetData>
  <sheetProtection algorithmName="SHA-512" hashValue="ynCWh9o3FHKdC4KPXaZmMIHQBxmCkV6ICz7pmgAas+VOBP+7T746/9a3DQTr9tBGUMSwyuQiReKpLEtB3AQWCg==" saltValue="0Wt2nnH6YkYLVViIFVhoQg==" spinCount="100000" sheet="1" objects="1" scenarios="1" autoFilter="0"/>
  <phoneticPr fontId="53" type="noConversion"/>
  <pageMargins left="0.7" right="0.7" top="0.78740157499999996" bottom="0.78740157499999996" header="0.3" footer="0.3"/>
  <pageSetup paperSize="9" orientation="portrait"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A50"/>
  <sheetViews>
    <sheetView showGridLines="0" zoomScaleNormal="100" zoomScaleSheetLayoutView="100" workbookViewId="0">
      <selection activeCell="F2" sqref="F2: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68.54296875" style="1" customWidth="1"/>
    <col min="5" max="5" width="30" style="1" customWidth="1"/>
    <col min="6" max="6" width="14.26953125" style="1" customWidth="1"/>
    <col min="7" max="7" width="22.81640625" style="1" customWidth="1"/>
    <col min="8" max="8" width="11.26953125" style="284"/>
    <col min="9" max="9" width="13.26953125" style="6" bestFit="1" customWidth="1"/>
    <col min="10" max="21" width="11.26953125" style="6"/>
    <col min="22" max="24" width="11.26953125" style="1"/>
    <col min="25" max="26" width="11.26953125" style="6"/>
    <col min="27" max="27" width="11.26953125" style="20"/>
    <col min="28" max="16384" width="11.26953125" style="1"/>
  </cols>
  <sheetData>
    <row r="1" spans="1:27" ht="15" customHeight="1" x14ac:dyDescent="0.35">
      <c r="A1" s="1" t="s">
        <v>117</v>
      </c>
    </row>
    <row r="2" spans="1:27" s="37" customFormat="1" ht="30" customHeight="1" x14ac:dyDescent="0.55000000000000004">
      <c r="A2" s="29"/>
      <c r="B2" s="38" t="s">
        <v>155</v>
      </c>
      <c r="C2" s="30" t="s">
        <v>173</v>
      </c>
      <c r="D2" s="32"/>
      <c r="E2" s="199" t="s">
        <v>11</v>
      </c>
      <c r="F2" s="336" t="s">
        <v>141</v>
      </c>
      <c r="G2" s="337"/>
      <c r="H2" s="285"/>
      <c r="I2" s="36"/>
      <c r="J2" s="36"/>
      <c r="K2" s="36"/>
      <c r="L2" s="36"/>
      <c r="M2" s="36"/>
      <c r="N2" s="36"/>
      <c r="O2" s="36"/>
      <c r="P2" s="36"/>
      <c r="Q2" s="36"/>
      <c r="R2" s="36"/>
      <c r="S2" s="36"/>
      <c r="T2" s="36"/>
      <c r="U2" s="36"/>
      <c r="Y2" s="36"/>
      <c r="Z2" s="36"/>
      <c r="AA2" s="35"/>
    </row>
    <row r="3" spans="1:27" ht="15" customHeight="1" x14ac:dyDescent="0.35">
      <c r="A3" s="2"/>
      <c r="B3" s="3"/>
      <c r="C3" s="4"/>
      <c r="I3" s="6" t="s">
        <v>539</v>
      </c>
    </row>
    <row r="4" spans="1:27" ht="15" customHeight="1" x14ac:dyDescent="0.35">
      <c r="B4" s="91"/>
      <c r="C4" s="92"/>
      <c r="D4" s="92"/>
      <c r="E4" s="92"/>
      <c r="F4" s="92"/>
      <c r="G4" s="286"/>
      <c r="I4" s="6">
        <f>IF(D39="Ja",1,0)</f>
        <v>0</v>
      </c>
    </row>
    <row r="5" spans="1:27" ht="15" customHeight="1" x14ac:dyDescent="0.5">
      <c r="B5" s="93"/>
      <c r="C5" s="27" t="s">
        <v>123</v>
      </c>
      <c r="D5"/>
      <c r="E5"/>
      <c r="F5"/>
      <c r="G5" s="99"/>
      <c r="I5" s="6">
        <f>IF(AND(O27&gt;0,P27=1),0,1)</f>
        <v>1</v>
      </c>
    </row>
    <row r="6" spans="1:27" ht="15" customHeight="1" x14ac:dyDescent="0.35">
      <c r="B6" s="93"/>
      <c r="C6" s="338" t="s">
        <v>1228</v>
      </c>
      <c r="D6" s="338"/>
      <c r="E6" s="338"/>
      <c r="F6"/>
      <c r="G6" s="124" t="s">
        <v>157</v>
      </c>
      <c r="I6" s="6">
        <v>15</v>
      </c>
    </row>
    <row r="7" spans="1:27" ht="15" customHeight="1" x14ac:dyDescent="0.35">
      <c r="B7" s="93"/>
      <c r="C7" s="338"/>
      <c r="D7" s="338"/>
      <c r="E7" s="338"/>
      <c r="F7"/>
      <c r="G7" s="127" t="s">
        <v>174</v>
      </c>
    </row>
    <row r="8" spans="1:27" ht="15" customHeight="1" x14ac:dyDescent="0.35">
      <c r="B8" s="93"/>
      <c r="C8" s="338"/>
      <c r="D8" s="338"/>
      <c r="E8" s="338"/>
      <c r="F8"/>
      <c r="G8" s="241" t="s">
        <v>542</v>
      </c>
    </row>
    <row r="9" spans="1:27" ht="15" customHeight="1" x14ac:dyDescent="0.35">
      <c r="B9" s="96"/>
      <c r="C9" s="338"/>
      <c r="D9" s="338"/>
      <c r="E9" s="338"/>
      <c r="F9"/>
      <c r="G9" s="94"/>
    </row>
    <row r="10" spans="1:27" ht="15" customHeight="1" x14ac:dyDescent="0.35">
      <c r="B10" s="96"/>
      <c r="C10" s="185"/>
      <c r="D10" s="185"/>
      <c r="E10" s="185"/>
      <c r="F10"/>
      <c r="G10" s="94"/>
      <c r="K10" s="6" t="s">
        <v>534</v>
      </c>
    </row>
    <row r="11" spans="1:27" ht="15" customHeight="1" thickBot="1" x14ac:dyDescent="0.4">
      <c r="B11" s="138" t="str">
        <f>IF(C11&lt;&gt;"","!!!","")</f>
        <v>!!!</v>
      </c>
      <c r="C11" s="339" t="str">
        <f>IF(K11&lt;I11,"Es fehlen noch MUSS-ANGABEN in den mit !!! gekennzeichneten Zeilen","")</f>
        <v>Es fehlen noch MUSS-ANGABEN in den mit !!! gekennzeichneten Zeilen</v>
      </c>
      <c r="D11" s="339"/>
      <c r="E11" s="180"/>
      <c r="F11" s="90"/>
      <c r="G11" s="94"/>
      <c r="I11" s="6">
        <f>SUM(I4:I6)-1</f>
        <v>15</v>
      </c>
      <c r="K11" s="6">
        <f>SUM(K12:K48)</f>
        <v>1</v>
      </c>
    </row>
    <row r="12" spans="1:27" ht="15" customHeight="1" thickBot="1" x14ac:dyDescent="0.4">
      <c r="B12" s="96" t="str">
        <f t="shared" ref="B12:B26" si="0">IF(LEN(D12)=0,"!!!","")</f>
        <v/>
      </c>
      <c r="C12" s="7" t="s">
        <v>10</v>
      </c>
      <c r="D12" s="233">
        <v>2026</v>
      </c>
      <c r="E12"/>
      <c r="F12" s="90"/>
      <c r="G12" s="95"/>
      <c r="I12" s="6">
        <f>SUM(I4:I6)-1</f>
        <v>15</v>
      </c>
      <c r="K12" s="6">
        <f t="shared" ref="K12:K29" si="1">IF(LEN(D12)&gt;0,1,0)</f>
        <v>1</v>
      </c>
    </row>
    <row r="13" spans="1:27" ht="15" customHeight="1" thickBot="1" x14ac:dyDescent="0.4">
      <c r="B13" s="96" t="str">
        <f t="shared" si="0"/>
        <v>!!!</v>
      </c>
      <c r="C13" s="7" t="s">
        <v>229</v>
      </c>
      <c r="D13" s="176"/>
      <c r="E13"/>
      <c r="F13" s="90"/>
      <c r="G13" s="95"/>
      <c r="K13" s="6">
        <f t="shared" si="1"/>
        <v>0</v>
      </c>
    </row>
    <row r="14" spans="1:27" ht="15" customHeight="1" x14ac:dyDescent="0.35">
      <c r="B14" s="96"/>
      <c r="C14"/>
      <c r="D14"/>
      <c r="E14"/>
      <c r="F14" s="90"/>
      <c r="G14" s="95"/>
    </row>
    <row r="15" spans="1:27" ht="15" customHeight="1" x14ac:dyDescent="0.35">
      <c r="B15" s="96" t="str">
        <f t="shared" si="0"/>
        <v>!!!</v>
      </c>
      <c r="C15" t="s">
        <v>1</v>
      </c>
      <c r="D15" s="143"/>
      <c r="E15"/>
      <c r="F15" s="90"/>
      <c r="G15" s="95"/>
      <c r="K15" s="6">
        <f t="shared" si="1"/>
        <v>0</v>
      </c>
    </row>
    <row r="16" spans="1:27" ht="15" customHeight="1" x14ac:dyDescent="0.35">
      <c r="B16" s="96"/>
      <c r="C16"/>
      <c r="D16"/>
      <c r="E16"/>
      <c r="F16" s="90"/>
      <c r="G16" s="95"/>
    </row>
    <row r="17" spans="2:16" ht="15" customHeight="1" x14ac:dyDescent="0.35">
      <c r="B17" s="96" t="str">
        <f>IF(LEN(D17)=0,"!!!","")</f>
        <v>!!!</v>
      </c>
      <c r="C17" t="s">
        <v>2</v>
      </c>
      <c r="D17" s="167"/>
      <c r="E17"/>
      <c r="F17" s="90"/>
      <c r="G17" s="95"/>
      <c r="K17" s="6">
        <f t="shared" si="1"/>
        <v>0</v>
      </c>
    </row>
    <row r="18" spans="2:16" ht="15" customHeight="1" x14ac:dyDescent="0.35">
      <c r="B18" s="96" t="str">
        <f t="shared" si="0"/>
        <v>!!!</v>
      </c>
      <c r="C18" t="s">
        <v>3</v>
      </c>
      <c r="D18" s="145"/>
      <c r="E18"/>
      <c r="F18" s="90"/>
      <c r="G18" s="94"/>
      <c r="K18" s="6">
        <f t="shared" si="1"/>
        <v>0</v>
      </c>
    </row>
    <row r="19" spans="2:16" ht="15" customHeight="1" x14ac:dyDescent="0.35">
      <c r="B19" s="96" t="str">
        <f t="shared" si="0"/>
        <v>!!!</v>
      </c>
      <c r="C19" t="s">
        <v>4</v>
      </c>
      <c r="D19" s="146"/>
      <c r="E19"/>
      <c r="F19" s="90"/>
      <c r="G19" s="94"/>
      <c r="K19" s="6">
        <f t="shared" si="1"/>
        <v>0</v>
      </c>
    </row>
    <row r="20" spans="2:16" ht="15" customHeight="1" x14ac:dyDescent="0.35">
      <c r="B20" s="96"/>
      <c r="C20"/>
      <c r="D20"/>
      <c r="E20"/>
      <c r="F20" s="25"/>
      <c r="G20" s="94"/>
    </row>
    <row r="21" spans="2:16" ht="15" customHeight="1" x14ac:dyDescent="0.35">
      <c r="B21" s="96" t="str">
        <f t="shared" si="0"/>
        <v>!!!</v>
      </c>
      <c r="C21" t="s">
        <v>5</v>
      </c>
      <c r="D21" s="147"/>
      <c r="E21"/>
      <c r="F21" s="26"/>
      <c r="G21" s="94"/>
      <c r="K21" s="6">
        <f t="shared" si="1"/>
        <v>0</v>
      </c>
    </row>
    <row r="22" spans="2:16" ht="15" customHeight="1" x14ac:dyDescent="0.35">
      <c r="B22" s="96" t="str">
        <f t="shared" si="0"/>
        <v>!!!</v>
      </c>
      <c r="C22" t="s">
        <v>6</v>
      </c>
      <c r="D22" s="145"/>
      <c r="E22"/>
      <c r="F22"/>
      <c r="G22" s="94"/>
      <c r="K22" s="6">
        <f t="shared" si="1"/>
        <v>0</v>
      </c>
    </row>
    <row r="23" spans="2:16" ht="15" customHeight="1" x14ac:dyDescent="0.35">
      <c r="B23" s="96" t="str">
        <f t="shared" si="0"/>
        <v>!!!</v>
      </c>
      <c r="C23" t="s">
        <v>7</v>
      </c>
      <c r="D23" s="188"/>
      <c r="E23"/>
      <c r="F23"/>
      <c r="G23" s="94"/>
      <c r="K23" s="6">
        <f t="shared" si="1"/>
        <v>0</v>
      </c>
    </row>
    <row r="24" spans="2:16" ht="15" customHeight="1" x14ac:dyDescent="0.35">
      <c r="B24" s="96"/>
      <c r="C24"/>
      <c r="D24"/>
      <c r="E24"/>
      <c r="F24"/>
      <c r="G24" s="94"/>
    </row>
    <row r="25" spans="2:16" ht="15" customHeight="1" x14ac:dyDescent="0.35">
      <c r="B25" s="96" t="str">
        <f t="shared" si="0"/>
        <v>!!!</v>
      </c>
      <c r="C25" t="s">
        <v>8</v>
      </c>
      <c r="D25" s="144"/>
      <c r="E25"/>
      <c r="F25"/>
      <c r="G25" s="94"/>
      <c r="K25" s="6">
        <f t="shared" si="1"/>
        <v>0</v>
      </c>
    </row>
    <row r="26" spans="2:16" ht="15" customHeight="1" x14ac:dyDescent="0.35">
      <c r="B26" s="96" t="str">
        <f t="shared" si="0"/>
        <v>!!!</v>
      </c>
      <c r="C26" t="s">
        <v>9</v>
      </c>
      <c r="D26" s="148"/>
      <c r="E26"/>
      <c r="F26"/>
      <c r="G26" s="94"/>
      <c r="K26" s="6">
        <f t="shared" si="1"/>
        <v>0</v>
      </c>
      <c r="O26" s="6" t="s">
        <v>1182</v>
      </c>
    </row>
    <row r="27" spans="2:16" ht="15" customHeight="1" x14ac:dyDescent="0.35">
      <c r="B27" s="96"/>
      <c r="C27"/>
      <c r="D27"/>
      <c r="E27"/>
      <c r="F27"/>
      <c r="G27" s="94"/>
      <c r="O27" s="6">
        <f>SUM(O29:O31)</f>
        <v>0</v>
      </c>
      <c r="P27" s="6">
        <f>SUM(P29:P31)</f>
        <v>0</v>
      </c>
    </row>
    <row r="28" spans="2:16" ht="15" customHeight="1" x14ac:dyDescent="0.35">
      <c r="B28" s="96"/>
      <c r="C28"/>
      <c r="D28" t="s">
        <v>491</v>
      </c>
      <c r="E28"/>
      <c r="F28"/>
      <c r="G28" s="94"/>
      <c r="I28" s="6" t="s">
        <v>541</v>
      </c>
      <c r="J28" s="6" t="s">
        <v>540</v>
      </c>
      <c r="O28" s="6" t="s">
        <v>1180</v>
      </c>
      <c r="P28" s="6" t="s">
        <v>1181</v>
      </c>
    </row>
    <row r="29" spans="2:16" ht="15" customHeight="1" x14ac:dyDescent="0.35">
      <c r="B29" s="96" t="str">
        <f>IF(LEN(D29)=0,"!!!","")</f>
        <v>!!!</v>
      </c>
      <c r="C29" s="335" t="s">
        <v>399</v>
      </c>
      <c r="D29" s="149"/>
      <c r="E29"/>
      <c r="F29"/>
      <c r="G29" s="94"/>
      <c r="I29" s="6" t="s">
        <v>84</v>
      </c>
      <c r="J29" s="6">
        <f>COUNTIF(D$29:D$31,D29)</f>
        <v>0</v>
      </c>
      <c r="K29" s="6">
        <f t="shared" si="1"/>
        <v>0</v>
      </c>
      <c r="O29" s="6">
        <f>IF(D29="31 - Psychosomatik",1,0)</f>
        <v>0</v>
      </c>
      <c r="P29" s="6">
        <f>IF(D29="",0,1)</f>
        <v>0</v>
      </c>
    </row>
    <row r="30" spans="2:16" ht="15" customHeight="1" x14ac:dyDescent="0.35">
      <c r="B30" s="96"/>
      <c r="C30" s="335"/>
      <c r="D30" s="150"/>
      <c r="E30"/>
      <c r="F30"/>
      <c r="G30" s="94"/>
      <c r="I30" s="6" t="str">
        <f>IF(D29&lt;&gt;"","Einrichtungen","Leer")</f>
        <v>Leer</v>
      </c>
      <c r="J30" s="6">
        <f t="shared" ref="J30:J31" si="2">COUNTIF(D$29:D$31,D30)</f>
        <v>0</v>
      </c>
      <c r="O30" s="6">
        <f>IF(D30="31 - Psychosomatik",1,0)</f>
        <v>0</v>
      </c>
      <c r="P30" s="6">
        <f t="shared" ref="P30:P31" si="3">IF(D30="",0,1)</f>
        <v>0</v>
      </c>
    </row>
    <row r="31" spans="2:16" ht="15" customHeight="1" x14ac:dyDescent="0.35">
      <c r="B31" s="96"/>
      <c r="C31" s="340" t="s">
        <v>392</v>
      </c>
      <c r="D31" s="150"/>
      <c r="E31"/>
      <c r="F31"/>
      <c r="G31" s="94"/>
      <c r="I31" s="6" t="str">
        <f>IF(D30&lt;&gt;"","Einrichtungen","Leer")</f>
        <v>Leer</v>
      </c>
      <c r="J31" s="6">
        <f t="shared" si="2"/>
        <v>0</v>
      </c>
      <c r="O31" s="6">
        <f>IF(D31="31 - Psychosomatik",1,0)</f>
        <v>0</v>
      </c>
      <c r="P31" s="6">
        <f t="shared" si="3"/>
        <v>0</v>
      </c>
    </row>
    <row r="32" spans="2:16" ht="15" customHeight="1" x14ac:dyDescent="0.35">
      <c r="B32" s="96" t="str">
        <f>IF(OR(AND(LEN(D32)&gt;0,LEN(E32)=0),AND(LEN(D32)=0,LEN(E32)&gt;0)),"!!!","")</f>
        <v/>
      </c>
      <c r="C32" s="340"/>
      <c r="D32"/>
      <c r="E32"/>
      <c r="F32"/>
      <c r="G32" s="94"/>
    </row>
    <row r="33" spans="2:11" ht="15" customHeight="1" x14ac:dyDescent="0.35">
      <c r="B33" s="93"/>
      <c r="C33" s="340"/>
      <c r="D33"/>
      <c r="E33"/>
      <c r="F33"/>
      <c r="G33" s="94"/>
    </row>
    <row r="34" spans="2:11" ht="15" customHeight="1" x14ac:dyDescent="0.35">
      <c r="B34" s="93"/>
      <c r="C34" s="90"/>
      <c r="D34" t="s">
        <v>491</v>
      </c>
      <c r="E34" t="s">
        <v>1178</v>
      </c>
      <c r="F34"/>
      <c r="G34" s="94"/>
      <c r="I34" s="6" t="s">
        <v>541</v>
      </c>
      <c r="J34" s="6" t="s">
        <v>540</v>
      </c>
    </row>
    <row r="35" spans="2:11" ht="15" customHeight="1" x14ac:dyDescent="0.35">
      <c r="B35" s="96" t="str">
        <f>IF(AND(OR(LEN(D35)=0,LEN(E35)=0),I5=1),"!!!","")</f>
        <v>!!!</v>
      </c>
      <c r="C35" s="340" t="s">
        <v>1175</v>
      </c>
      <c r="D35" s="149"/>
      <c r="E35" s="89"/>
      <c r="F35"/>
      <c r="G35" s="94"/>
      <c r="I35" s="6" t="s">
        <v>1176</v>
      </c>
      <c r="J35" s="6">
        <f>COUNTIF(D$35:D$36,D35)</f>
        <v>0</v>
      </c>
      <c r="K35" s="6">
        <f t="shared" ref="K35" si="4">IF(LEN(D35)&gt;0,1,0)</f>
        <v>0</v>
      </c>
    </row>
    <row r="36" spans="2:11" ht="15" customHeight="1" x14ac:dyDescent="0.35">
      <c r="B36" s="96" t="str">
        <f>IF(OR(AND(LEN(D36)&gt;0,LEN(E36)=0),AND(LEN(D36)=0,LEN(E36)&gt;0)),"!!!","")</f>
        <v/>
      </c>
      <c r="C36" s="340"/>
      <c r="D36" s="150"/>
      <c r="E36" s="278"/>
      <c r="F36"/>
      <c r="G36" s="94"/>
      <c r="I36" s="6" t="str">
        <f>IF(D35&lt;&gt;"","Einrichtungen3","Leer")</f>
        <v>Leer</v>
      </c>
      <c r="J36" s="6">
        <f>COUNTIF(D$35:D$36,D36)</f>
        <v>0</v>
      </c>
    </row>
    <row r="37" spans="2:11" ht="15" customHeight="1" x14ac:dyDescent="0.35">
      <c r="B37" s="93"/>
      <c r="C37" s="340"/>
      <c r="D37"/>
      <c r="E37"/>
      <c r="F37"/>
      <c r="G37" s="94"/>
    </row>
    <row r="38" spans="2:11" ht="15" customHeight="1" thickBot="1" x14ac:dyDescent="0.4">
      <c r="B38" s="93"/>
      <c r="C38" s="90"/>
      <c r="D38"/>
      <c r="E38"/>
      <c r="F38"/>
      <c r="G38" s="94"/>
    </row>
    <row r="39" spans="2:11" ht="15" customHeight="1" thickBot="1" x14ac:dyDescent="0.4">
      <c r="B39" s="96" t="str">
        <f>IF(LEN(D39)=0,"!!!","")</f>
        <v>!!!</v>
      </c>
      <c r="C39" t="s">
        <v>406</v>
      </c>
      <c r="D39" s="232"/>
      <c r="E39"/>
      <c r="F39"/>
      <c r="G39" s="94"/>
      <c r="K39" s="6">
        <f>IF(LEN(D39)&gt;0,1,0)</f>
        <v>0</v>
      </c>
    </row>
    <row r="40" spans="2:11" ht="15" customHeight="1" thickBot="1" x14ac:dyDescent="0.4">
      <c r="B40" s="93"/>
      <c r="C40" s="90"/>
      <c r="D40"/>
      <c r="E40"/>
      <c r="F40"/>
      <c r="G40" s="94"/>
    </row>
    <row r="41" spans="2:11" ht="15" customHeight="1" thickBot="1" x14ac:dyDescent="0.4">
      <c r="B41" s="96" t="str">
        <f>IF(D41="",IF(D39="Ja","!!!",""),"")</f>
        <v/>
      </c>
      <c r="C41" s="329" t="s">
        <v>421</v>
      </c>
      <c r="D41" s="235"/>
      <c r="E41"/>
      <c r="F41"/>
      <c r="G41" s="94"/>
      <c r="I41" s="6" t="str">
        <f>IF(D39="Ja","Modellvorhaben","")</f>
        <v/>
      </c>
    </row>
    <row r="42" spans="2:11" ht="15" customHeight="1" x14ac:dyDescent="0.35">
      <c r="B42" s="96"/>
      <c r="C42" s="341"/>
      <c r="D42"/>
      <c r="E42"/>
      <c r="F42"/>
      <c r="G42" s="94"/>
      <c r="K42" s="6">
        <f>IF(LEN(D41)&gt;0,1,0)</f>
        <v>0</v>
      </c>
    </row>
    <row r="43" spans="2:11" ht="15" customHeight="1" x14ac:dyDescent="0.35">
      <c r="B43" s="96"/>
      <c r="C43"/>
      <c r="D43"/>
      <c r="E43"/>
      <c r="F43"/>
      <c r="G43" s="94"/>
    </row>
    <row r="44" spans="2:11" ht="15" customHeight="1" x14ac:dyDescent="0.35">
      <c r="B44" s="96"/>
      <c r="C44" t="s">
        <v>420</v>
      </c>
      <c r="D44" s="332"/>
      <c r="E44"/>
      <c r="F44"/>
      <c r="G44" s="94"/>
    </row>
    <row r="45" spans="2:11" ht="15" customHeight="1" x14ac:dyDescent="0.35">
      <c r="B45" s="96"/>
      <c r="C45"/>
      <c r="D45" s="333"/>
      <c r="E45"/>
      <c r="F45"/>
      <c r="G45" s="94"/>
    </row>
    <row r="46" spans="2:11" ht="15" customHeight="1" x14ac:dyDescent="0.35">
      <c r="B46" s="96"/>
      <c r="C46"/>
      <c r="D46" s="334"/>
      <c r="E46"/>
      <c r="F46"/>
      <c r="G46" s="94"/>
    </row>
    <row r="47" spans="2:11" ht="15" customHeight="1" thickBot="1" x14ac:dyDescent="0.4">
      <c r="B47" s="93"/>
      <c r="C47" s="90"/>
      <c r="D47"/>
      <c r="E47"/>
      <c r="F47"/>
      <c r="G47" s="94"/>
    </row>
    <row r="48" spans="2:11" ht="15" customHeight="1" thickBot="1" x14ac:dyDescent="0.4">
      <c r="B48" s="96" t="str">
        <f>IF(LEN(D48)=0,"!!!","")</f>
        <v>!!!</v>
      </c>
      <c r="C48" t="s">
        <v>407</v>
      </c>
      <c r="D48" s="232"/>
      <c r="E48"/>
      <c r="F48"/>
      <c r="G48" s="94"/>
      <c r="K48" s="6">
        <f>IF(LEN(D48)&gt;0,1,0)</f>
        <v>0</v>
      </c>
    </row>
    <row r="49" spans="2:7" ht="15" customHeight="1" x14ac:dyDescent="0.35">
      <c r="B49" s="96"/>
      <c r="C49"/>
      <c r="D49"/>
      <c r="E49"/>
      <c r="F49"/>
      <c r="G49" s="94"/>
    </row>
    <row r="50" spans="2:7" ht="15" customHeight="1" x14ac:dyDescent="0.35">
      <c r="B50" s="97"/>
      <c r="C50" s="231"/>
      <c r="D50" s="98"/>
      <c r="E50" s="98"/>
      <c r="F50" s="98"/>
      <c r="G50" s="99"/>
    </row>
  </sheetData>
  <sheetProtection algorithmName="SHA-512" hashValue="UoObXZ0J6/HO5aKzFFu6fEyTESrTeGWW+SjRe0lVeqqSDNfR8G5U2Dm/sSmiDAeIp8hC2WG4UbDGBl5IUlNLQg==" saltValue="aYWur0fssBtJ05pD13Uoug==" spinCount="100000" sheet="1" objects="1" scenarios="1" selectLockedCells="1" autoFilter="0"/>
  <mergeCells count="8">
    <mergeCell ref="D44:D46"/>
    <mergeCell ref="C29:C30"/>
    <mergeCell ref="F2:G2"/>
    <mergeCell ref="C6:E9"/>
    <mergeCell ref="C11:D11"/>
    <mergeCell ref="C31:C33"/>
    <mergeCell ref="C41:C42"/>
    <mergeCell ref="C35:C37"/>
  </mergeCells>
  <conditionalFormatting sqref="B11">
    <cfRule type="expression" dxfId="158" priority="7">
      <formula>B11&lt;&gt;""</formula>
    </cfRule>
  </conditionalFormatting>
  <conditionalFormatting sqref="C11:D11">
    <cfRule type="expression" dxfId="157" priority="8">
      <formula>C11&lt;&gt;""</formula>
    </cfRule>
  </conditionalFormatting>
  <conditionalFormatting sqref="D29:D31">
    <cfRule type="expression" dxfId="156" priority="4">
      <formula>VALUE(J29)&gt;1</formula>
    </cfRule>
  </conditionalFormatting>
  <conditionalFormatting sqref="D35:D36">
    <cfRule type="expression" dxfId="155" priority="1">
      <formula>VALUE(J35)&gt;1</formula>
    </cfRule>
  </conditionalFormatting>
  <conditionalFormatting sqref="E36">
    <cfRule type="expression" dxfId="154" priority="3">
      <formula>D36&lt;&gt;""</formula>
    </cfRule>
  </conditionalFormatting>
  <dataValidations count="9">
    <dataValidation type="list" allowBlank="1" showInputMessage="1" showErrorMessage="1" sqref="D29:D31 D35:D36 D41" xr:uid="{00000000-0002-0000-0100-000000000000}">
      <formula1>INDIRECT(I29)</formula1>
    </dataValidation>
    <dataValidation type="whole" allowBlank="1" showInputMessage="1" showErrorMessage="1" errorTitle="ACHTUNG" error="Bitte geben Sie eine gültige Standort-ID ein (6-stellig im Bereich 770000 bis 779999)_x000a_" sqref="D26" xr:uid="{00000000-0002-0000-0100-000001000000}">
      <formula1>770000</formula1>
      <formula2>779999</formula2>
    </dataValidation>
    <dataValidation type="whole" allowBlank="1" showInputMessage="1" showErrorMessage="1" errorTitle="ACHTUNG" error="Bitte geben Sie eine neunstellige Zahl, zumeist beginnen die IK mit 26 oder 51" sqref="D25" xr:uid="{00000000-0002-0000-0100-000002000000}">
      <formula1>260000000</formula1>
      <formula2>519999999</formula2>
    </dataValidation>
    <dataValidation type="whole" allowBlank="1" showInputMessage="1" showErrorMessage="1" errorTitle="ACHTUNG" error="Es ist nur das Jahr 2025 zulässig" sqref="D12" xr:uid="{00000000-0002-0000-0100-000003000000}">
      <formula1>2026</formula1>
      <formula2>2026</formula2>
    </dataValidation>
    <dataValidation type="whole" allowBlank="1" showInputMessage="1" showErrorMessage="1" errorTitle="ACHTUNG" error="Bitte geben Sie eine fünfstellige PLZ ein" sqref="D17" xr:uid="{00000000-0002-0000-0100-000004000000}">
      <formula1>0</formula1>
      <formula2>99999</formula2>
    </dataValidation>
    <dataValidation type="list" allowBlank="1" showInputMessage="1" showErrorMessage="1" sqref="D13" xr:uid="{00000000-0002-0000-0100-000005000000}">
      <formula1>"1,2,3,4"</formula1>
    </dataValidation>
    <dataValidation type="textLength" operator="lessThanOrEqual" allowBlank="1" showInputMessage="1" showErrorMessage="1" errorTitle="ACHTUNG" error="Es sind maximal 999 Zeichen zulässig" sqref="D44:D46" xr:uid="{00000000-0002-0000-0100-000006000000}">
      <formula1>999</formula1>
    </dataValidation>
    <dataValidation type="list" allowBlank="1" showInputMessage="1" showErrorMessage="1" error="Zulässig sind nur die Auswahlmöglichkeiten 'Ja' und 'Nein'" sqref="D48 D39 E35:E36" xr:uid="{00000000-0002-0000-0100-000007000000}">
      <formula1>"Ja,Nein"</formula1>
    </dataValidation>
    <dataValidation allowBlank="1" showInputMessage="1" showErrorMessage="1" error="Zulässig sind nur die Auswahlmöglichkeiten 'Ja' und 'Nein'" sqref="D43" xr:uid="{00000000-0002-0000-0100-000008000000}"/>
  </dataValidations>
  <hyperlinks>
    <hyperlink ref="E2" location="Hinweise!A1" display="&lt;&lt; Hinweise" xr:uid="{00000000-0004-0000-0100-000000000000}"/>
    <hyperlink ref="F2" location="'Angaben Stationen'!A1" display="Angaben Stationen &gt;&gt;" xr:uid="{00000000-0004-0000-0100-000001000000}"/>
    <hyperlink ref="F2:G2" location="'Angaben Stationen'!E14" display="Angaben Stationen &gt;&gt;" xr:uid="{00000000-0004-0000-0100-000002000000}"/>
  </hyperlinks>
  <pageMargins left="0.25" right="0.25" top="0.75" bottom="0.75" header="0.3" footer="0.3"/>
  <pageSetup paperSize="9" scale="6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6"/>
  <dimension ref="A1:M227"/>
  <sheetViews>
    <sheetView showGridLines="0" zoomScaleNormal="100" workbookViewId="0">
      <selection activeCell="F2" sqref="F2"/>
    </sheetView>
  </sheetViews>
  <sheetFormatPr baseColWidth="10" defaultColWidth="11.26953125" defaultRowHeight="15" customHeight="1" x14ac:dyDescent="0.35"/>
  <cols>
    <col min="1" max="1" width="4.26953125" style="1" customWidth="1"/>
    <col min="2" max="3" width="11.26953125" style="1"/>
    <col min="4" max="4" width="38.54296875" style="1" customWidth="1"/>
    <col min="5" max="5" width="84.7265625" style="1" customWidth="1"/>
    <col min="6" max="6" width="22.81640625" style="1" customWidth="1"/>
    <col min="7" max="7" width="11.26953125" style="6"/>
    <col min="8" max="8" width="14.26953125" style="6" bestFit="1" customWidth="1"/>
    <col min="9" max="9" width="11.26953125" style="228"/>
    <col min="10" max="13" width="11.26953125" style="6"/>
    <col min="14" max="16384" width="11.26953125" style="1"/>
  </cols>
  <sheetData>
    <row r="1" spans="1:13" ht="15" customHeight="1" x14ac:dyDescent="0.35">
      <c r="A1" s="1" t="s">
        <v>117</v>
      </c>
    </row>
    <row r="2" spans="1:13" s="37" customFormat="1" ht="30" customHeight="1" x14ac:dyDescent="0.55000000000000004">
      <c r="A2" s="29"/>
      <c r="B2" s="38" t="s">
        <v>154</v>
      </c>
      <c r="C2" s="32"/>
      <c r="D2" s="108" t="s">
        <v>140</v>
      </c>
      <c r="E2" s="230" t="s">
        <v>142</v>
      </c>
      <c r="F2" s="202" t="s">
        <v>116</v>
      </c>
      <c r="G2" s="36"/>
      <c r="H2" s="36"/>
      <c r="I2" s="229"/>
      <c r="J2" s="36"/>
      <c r="K2" s="36"/>
      <c r="L2" s="36"/>
      <c r="M2" s="36"/>
    </row>
    <row r="3" spans="1:13" ht="15" customHeight="1" x14ac:dyDescent="0.35">
      <c r="A3" s="2"/>
      <c r="B3" s="2"/>
      <c r="C3" s="2"/>
      <c r="D3" s="2"/>
      <c r="E3" s="2"/>
      <c r="F3" s="2"/>
    </row>
    <row r="4" spans="1:13" ht="15" customHeight="1" x14ac:dyDescent="0.35">
      <c r="A4" s="2"/>
      <c r="B4" s="81"/>
      <c r="C4" s="47"/>
      <c r="D4" s="106" t="str">
        <f ca="1">"Haupt-IK: " &amp; CELL("inhalt",'Angaben KH-Standort'!D25)</f>
        <v xml:space="preserve">Haupt-IK: </v>
      </c>
      <c r="E4" s="106" t="str">
        <f ca="1">"Jahr: " &amp; CELL("inhalt",'Angaben KH-Standort'!D12)</f>
        <v>Jahr: 2026</v>
      </c>
      <c r="F4" s="43"/>
    </row>
    <row r="5" spans="1:13" ht="15" customHeight="1" x14ac:dyDescent="0.35">
      <c r="A5" s="2"/>
      <c r="B5" s="82"/>
      <c r="C5" s="28"/>
      <c r="D5" s="107" t="str">
        <f ca="1" xml:space="preserve"> "Standort-ID: " &amp; CELL("inhalt",'Angaben KH-Standort'!D26)</f>
        <v xml:space="preserve">Standort-ID: </v>
      </c>
      <c r="E5" s="107" t="str">
        <f ca="1">CELL("inhalt",'A1'!$F$14) &amp; ". Quartal"</f>
        <v>0. Quartal</v>
      </c>
      <c r="F5" s="46"/>
    </row>
    <row r="6" spans="1:13" ht="15" customHeight="1" x14ac:dyDescent="0.35">
      <c r="A6" s="2"/>
      <c r="B6" s="342"/>
      <c r="C6" s="343"/>
      <c r="D6" s="104"/>
      <c r="E6" s="104"/>
      <c r="F6" s="24"/>
    </row>
    <row r="7" spans="1:13" ht="15" customHeight="1" x14ac:dyDescent="0.35">
      <c r="B7" s="49"/>
      <c r="C7" s="47"/>
      <c r="D7" s="47"/>
      <c r="E7" s="47"/>
      <c r="F7" s="129"/>
    </row>
    <row r="8" spans="1:13" ht="15" customHeight="1" x14ac:dyDescent="0.5">
      <c r="B8" s="51"/>
      <c r="C8" s="27" t="s">
        <v>123</v>
      </c>
      <c r="D8" s="28"/>
      <c r="E8" s="28"/>
      <c r="F8" s="124" t="s">
        <v>157</v>
      </c>
    </row>
    <row r="9" spans="1:13" ht="15" customHeight="1" x14ac:dyDescent="0.35">
      <c r="B9" s="51"/>
      <c r="C9" s="338" t="s">
        <v>506</v>
      </c>
      <c r="D9" s="338"/>
      <c r="E9" s="338"/>
      <c r="F9" s="127" t="s">
        <v>174</v>
      </c>
      <c r="I9" s="204">
        <f>MIN(I14:I213)</f>
        <v>0</v>
      </c>
    </row>
    <row r="10" spans="1:13" ht="15" customHeight="1" x14ac:dyDescent="0.35">
      <c r="B10" s="51"/>
      <c r="C10" s="338"/>
      <c r="D10" s="338"/>
      <c r="E10" s="338"/>
      <c r="F10" s="123" t="s">
        <v>158</v>
      </c>
      <c r="I10" s="204">
        <f>MAX(I14:I213)</f>
        <v>0</v>
      </c>
      <c r="K10" s="6">
        <f>SUM(K14:K213)</f>
        <v>0</v>
      </c>
      <c r="L10" s="6">
        <f>SUM(L14:L213)</f>
        <v>0</v>
      </c>
    </row>
    <row r="11" spans="1:13" ht="15" customHeight="1" x14ac:dyDescent="0.35">
      <c r="B11" s="51"/>
      <c r="C11" s="338"/>
      <c r="D11" s="338"/>
      <c r="E11" s="338"/>
      <c r="F11" s="241" t="s">
        <v>426</v>
      </c>
      <c r="I11" s="204"/>
    </row>
    <row r="12" spans="1:13" ht="15" customHeight="1" x14ac:dyDescent="0.35">
      <c r="B12" s="138" t="str">
        <f>IF(L10&lt;K10,"!!!","")</f>
        <v/>
      </c>
      <c r="C12" s="344" t="str">
        <f>IF(L10&lt;K10,"Es fehlen noch Angaben in den mit !!! gekennzeichneten Zeilen","")</f>
        <v/>
      </c>
      <c r="D12" s="344"/>
      <c r="E12" s="344"/>
      <c r="F12" s="55"/>
    </row>
    <row r="13" spans="1:13" ht="45" customHeight="1" x14ac:dyDescent="0.35">
      <c r="B13" s="51"/>
      <c r="C13" s="139" t="s">
        <v>144</v>
      </c>
      <c r="D13" s="140" t="s">
        <v>398</v>
      </c>
      <c r="E13" s="139" t="s">
        <v>425</v>
      </c>
      <c r="F13" s="55"/>
      <c r="H13" s="268" t="s">
        <v>517</v>
      </c>
      <c r="I13" s="269" t="s">
        <v>535</v>
      </c>
      <c r="J13" s="268" t="s">
        <v>536</v>
      </c>
      <c r="K13" s="270" t="s">
        <v>534</v>
      </c>
      <c r="L13" s="270" t="s">
        <v>537</v>
      </c>
      <c r="M13" s="270" t="s">
        <v>538</v>
      </c>
    </row>
    <row r="14" spans="1:13" ht="15" customHeight="1" x14ac:dyDescent="0.35">
      <c r="B14" s="58" t="str">
        <f>IF(SUM(K14:L14)&lt;2,"!!!","")</f>
        <v>!!!</v>
      </c>
      <c r="C14" s="141" t="s">
        <v>30</v>
      </c>
      <c r="D14" s="142"/>
      <c r="E14" s="143"/>
      <c r="F14" s="55"/>
      <c r="H14" s="6" t="s">
        <v>101</v>
      </c>
      <c r="I14" s="204" t="str">
        <f>IF(LEN($D14),VALUE($C14),"Leer")</f>
        <v>Leer</v>
      </c>
      <c r="J14" s="6" t="str">
        <f>VLOOKUP($D14,{"29 -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 s="6">
        <f>IF($D14&lt;&gt;"",1,0)</f>
        <v>0</v>
      </c>
      <c r="L14" s="6">
        <f>IF(LEN($E14)&gt;0,1,0)</f>
        <v>0</v>
      </c>
      <c r="M14" s="6">
        <f t="shared" ref="M14:M45" si="0">COUNTIF(E$14:E$213,E14)</f>
        <v>0</v>
      </c>
    </row>
    <row r="15" spans="1:13" ht="15" customHeight="1" x14ac:dyDescent="0.35">
      <c r="B15" s="58" t="str">
        <f t="shared" ref="B15:B78" si="1">IF(SUM(K15:L15)&lt;2,"!!!","")</f>
        <v>!!!</v>
      </c>
      <c r="C15" s="141" t="s">
        <v>21</v>
      </c>
      <c r="D15" s="142"/>
      <c r="E15" s="143"/>
      <c r="F15" s="55"/>
      <c r="H15" s="6" t="str">
        <f t="shared" ref="H15:H46" si="2">IF(D14&lt;&gt;"","Einrichtungen2","Leer")</f>
        <v>Leer</v>
      </c>
      <c r="I15" s="204" t="str">
        <f t="shared" ref="I15:I78" si="3">IF(LEN($D15),VALUE($C15),"Leer")</f>
        <v>Leer</v>
      </c>
      <c r="J15" s="6" t="str">
        <f>VLOOKUP($D15,{"29 -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 s="6">
        <f t="shared" ref="K15:K78" si="4">IF($D15&lt;&gt;"",1,0)</f>
        <v>0</v>
      </c>
      <c r="L15" s="6">
        <f t="shared" ref="L15:L78" si="5">IF(LEN($E15)&gt;0,1,0)</f>
        <v>0</v>
      </c>
      <c r="M15" s="6">
        <f t="shared" si="0"/>
        <v>0</v>
      </c>
    </row>
    <row r="16" spans="1:13" ht="15" customHeight="1" x14ac:dyDescent="0.35">
      <c r="B16" s="58" t="str">
        <f t="shared" si="1"/>
        <v>!!!</v>
      </c>
      <c r="C16" s="141" t="s">
        <v>22</v>
      </c>
      <c r="D16" s="142"/>
      <c r="E16" s="143"/>
      <c r="F16" s="52"/>
      <c r="H16" s="6" t="str">
        <f t="shared" si="2"/>
        <v>Leer</v>
      </c>
      <c r="I16" s="204" t="str">
        <f t="shared" si="3"/>
        <v>Leer</v>
      </c>
      <c r="J16" s="6" t="str">
        <f>VLOOKUP($D16,{"29 -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 s="6">
        <f t="shared" si="4"/>
        <v>0</v>
      </c>
      <c r="L16" s="6">
        <f t="shared" si="5"/>
        <v>0</v>
      </c>
      <c r="M16" s="6">
        <f t="shared" si="0"/>
        <v>0</v>
      </c>
    </row>
    <row r="17" spans="2:13" ht="15" customHeight="1" x14ac:dyDescent="0.35">
      <c r="B17" s="58" t="str">
        <f t="shared" si="1"/>
        <v>!!!</v>
      </c>
      <c r="C17" s="141" t="s">
        <v>23</v>
      </c>
      <c r="D17" s="142"/>
      <c r="E17" s="143"/>
      <c r="F17" s="52"/>
      <c r="H17" s="6" t="str">
        <f t="shared" si="2"/>
        <v>Leer</v>
      </c>
      <c r="I17" s="204" t="str">
        <f t="shared" si="3"/>
        <v>Leer</v>
      </c>
      <c r="J17" s="6" t="str">
        <f>VLOOKUP($D17,{"29 -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 s="6">
        <f t="shared" si="4"/>
        <v>0</v>
      </c>
      <c r="L17" s="6">
        <f t="shared" si="5"/>
        <v>0</v>
      </c>
      <c r="M17" s="6">
        <f t="shared" si="0"/>
        <v>0</v>
      </c>
    </row>
    <row r="18" spans="2:13" ht="15" customHeight="1" x14ac:dyDescent="0.35">
      <c r="B18" s="58" t="str">
        <f t="shared" si="1"/>
        <v>!!!</v>
      </c>
      <c r="C18" s="141" t="s">
        <v>24</v>
      </c>
      <c r="D18" s="142"/>
      <c r="E18" s="143"/>
      <c r="F18" s="52"/>
      <c r="H18" s="6" t="str">
        <f t="shared" si="2"/>
        <v>Leer</v>
      </c>
      <c r="I18" s="204" t="str">
        <f t="shared" si="3"/>
        <v>Leer</v>
      </c>
      <c r="J18" s="6" t="str">
        <f>VLOOKUP($D18,{"29 -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 s="6">
        <f t="shared" si="4"/>
        <v>0</v>
      </c>
      <c r="L18" s="6">
        <f t="shared" si="5"/>
        <v>0</v>
      </c>
      <c r="M18" s="6">
        <f t="shared" si="0"/>
        <v>0</v>
      </c>
    </row>
    <row r="19" spans="2:13" ht="15" customHeight="1" x14ac:dyDescent="0.35">
      <c r="B19" s="58" t="str">
        <f t="shared" si="1"/>
        <v>!!!</v>
      </c>
      <c r="C19" s="141" t="s">
        <v>25</v>
      </c>
      <c r="D19" s="142"/>
      <c r="E19" s="143"/>
      <c r="F19" s="52"/>
      <c r="H19" s="6" t="str">
        <f t="shared" si="2"/>
        <v>Leer</v>
      </c>
      <c r="I19" s="204" t="str">
        <f t="shared" si="3"/>
        <v>Leer</v>
      </c>
      <c r="J19" s="6" t="str">
        <f>VLOOKUP($D19,{"29 -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 s="6">
        <f t="shared" si="4"/>
        <v>0</v>
      </c>
      <c r="L19" s="6">
        <f t="shared" si="5"/>
        <v>0</v>
      </c>
      <c r="M19" s="6">
        <f t="shared" si="0"/>
        <v>0</v>
      </c>
    </row>
    <row r="20" spans="2:13" ht="15" customHeight="1" x14ac:dyDescent="0.35">
      <c r="B20" s="58" t="str">
        <f t="shared" si="1"/>
        <v>!!!</v>
      </c>
      <c r="C20" s="141" t="s">
        <v>26</v>
      </c>
      <c r="D20" s="142"/>
      <c r="E20" s="143"/>
      <c r="F20" s="52"/>
      <c r="H20" s="6" t="str">
        <f t="shared" si="2"/>
        <v>Leer</v>
      </c>
      <c r="I20" s="204" t="str">
        <f t="shared" si="3"/>
        <v>Leer</v>
      </c>
      <c r="J20" s="6" t="str">
        <f>VLOOKUP($D20,{"29 -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 s="6">
        <f t="shared" si="4"/>
        <v>0</v>
      </c>
      <c r="L20" s="6">
        <f t="shared" si="5"/>
        <v>0</v>
      </c>
      <c r="M20" s="6">
        <f t="shared" si="0"/>
        <v>0</v>
      </c>
    </row>
    <row r="21" spans="2:13" ht="15" customHeight="1" x14ac:dyDescent="0.35">
      <c r="B21" s="58" t="str">
        <f t="shared" si="1"/>
        <v>!!!</v>
      </c>
      <c r="C21" s="141" t="s">
        <v>27</v>
      </c>
      <c r="D21" s="142"/>
      <c r="E21" s="143"/>
      <c r="F21" s="52"/>
      <c r="H21" s="6" t="str">
        <f t="shared" si="2"/>
        <v>Leer</v>
      </c>
      <c r="I21" s="204" t="str">
        <f t="shared" si="3"/>
        <v>Leer</v>
      </c>
      <c r="J21" s="6" t="str">
        <f>VLOOKUP($D21,{"29 -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 s="6">
        <f t="shared" si="4"/>
        <v>0</v>
      </c>
      <c r="L21" s="6">
        <f t="shared" si="5"/>
        <v>0</v>
      </c>
      <c r="M21" s="6">
        <f t="shared" si="0"/>
        <v>0</v>
      </c>
    </row>
    <row r="22" spans="2:13" ht="15" customHeight="1" x14ac:dyDescent="0.35">
      <c r="B22" s="58" t="str">
        <f t="shared" si="1"/>
        <v>!!!</v>
      </c>
      <c r="C22" s="141" t="s">
        <v>28</v>
      </c>
      <c r="D22" s="142"/>
      <c r="E22" s="143"/>
      <c r="F22" s="52"/>
      <c r="H22" s="6" t="str">
        <f t="shared" si="2"/>
        <v>Leer</v>
      </c>
      <c r="I22" s="204" t="str">
        <f t="shared" si="3"/>
        <v>Leer</v>
      </c>
      <c r="J22" s="6" t="str">
        <f>VLOOKUP($D22,{"29 -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2" s="6">
        <f t="shared" si="4"/>
        <v>0</v>
      </c>
      <c r="L22" s="6">
        <f t="shared" si="5"/>
        <v>0</v>
      </c>
      <c r="M22" s="6">
        <f t="shared" si="0"/>
        <v>0</v>
      </c>
    </row>
    <row r="23" spans="2:13" ht="15" customHeight="1" x14ac:dyDescent="0.35">
      <c r="B23" s="58" t="str">
        <f t="shared" si="1"/>
        <v>!!!</v>
      </c>
      <c r="C23" s="141" t="s">
        <v>29</v>
      </c>
      <c r="D23" s="142"/>
      <c r="E23" s="143"/>
      <c r="F23" s="52"/>
      <c r="H23" s="6" t="str">
        <f t="shared" si="2"/>
        <v>Leer</v>
      </c>
      <c r="I23" s="204" t="str">
        <f t="shared" si="3"/>
        <v>Leer</v>
      </c>
      <c r="J23" s="6" t="str">
        <f>VLOOKUP($D23,{"29 -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3" s="6">
        <f t="shared" si="4"/>
        <v>0</v>
      </c>
      <c r="L23" s="6">
        <f t="shared" si="5"/>
        <v>0</v>
      </c>
      <c r="M23" s="6">
        <f t="shared" si="0"/>
        <v>0</v>
      </c>
    </row>
    <row r="24" spans="2:13" ht="15" customHeight="1" x14ac:dyDescent="0.35">
      <c r="B24" s="58" t="str">
        <f t="shared" si="1"/>
        <v>!!!</v>
      </c>
      <c r="C24" s="141" t="s">
        <v>56</v>
      </c>
      <c r="D24" s="142"/>
      <c r="E24" s="143"/>
      <c r="F24" s="52"/>
      <c r="H24" s="6" t="str">
        <f t="shared" si="2"/>
        <v>Leer</v>
      </c>
      <c r="I24" s="204" t="str">
        <f t="shared" si="3"/>
        <v>Leer</v>
      </c>
      <c r="J24" s="6" t="str">
        <f>VLOOKUP($D24,{"29 -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4" s="6">
        <f t="shared" si="4"/>
        <v>0</v>
      </c>
      <c r="L24" s="6">
        <f t="shared" si="5"/>
        <v>0</v>
      </c>
      <c r="M24" s="6">
        <f t="shared" si="0"/>
        <v>0</v>
      </c>
    </row>
    <row r="25" spans="2:13" ht="15" customHeight="1" x14ac:dyDescent="0.35">
      <c r="B25" s="58" t="str">
        <f t="shared" si="1"/>
        <v>!!!</v>
      </c>
      <c r="C25" s="141" t="s">
        <v>57</v>
      </c>
      <c r="D25" s="142"/>
      <c r="E25" s="143"/>
      <c r="F25" s="52"/>
      <c r="H25" s="6" t="str">
        <f t="shared" si="2"/>
        <v>Leer</v>
      </c>
      <c r="I25" s="204" t="str">
        <f t="shared" si="3"/>
        <v>Leer</v>
      </c>
      <c r="J25" s="6" t="str">
        <f>VLOOKUP($D25,{"29 -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5" s="6">
        <f t="shared" si="4"/>
        <v>0</v>
      </c>
      <c r="L25" s="6">
        <f t="shared" si="5"/>
        <v>0</v>
      </c>
      <c r="M25" s="6">
        <f t="shared" si="0"/>
        <v>0</v>
      </c>
    </row>
    <row r="26" spans="2:13" ht="15" customHeight="1" x14ac:dyDescent="0.35">
      <c r="B26" s="58" t="str">
        <f t="shared" si="1"/>
        <v>!!!</v>
      </c>
      <c r="C26" s="141" t="s">
        <v>58</v>
      </c>
      <c r="D26" s="142"/>
      <c r="E26" s="143"/>
      <c r="F26" s="52"/>
      <c r="H26" s="6" t="str">
        <f t="shared" si="2"/>
        <v>Leer</v>
      </c>
      <c r="I26" s="204" t="str">
        <f t="shared" si="3"/>
        <v>Leer</v>
      </c>
      <c r="J26" s="6" t="str">
        <f>VLOOKUP($D26,{"29 -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6" s="6">
        <f t="shared" si="4"/>
        <v>0</v>
      </c>
      <c r="L26" s="6">
        <f t="shared" si="5"/>
        <v>0</v>
      </c>
      <c r="M26" s="6">
        <f t="shared" si="0"/>
        <v>0</v>
      </c>
    </row>
    <row r="27" spans="2:13" ht="15" customHeight="1" x14ac:dyDescent="0.35">
      <c r="B27" s="58" t="str">
        <f t="shared" si="1"/>
        <v>!!!</v>
      </c>
      <c r="C27" s="141" t="s">
        <v>59</v>
      </c>
      <c r="D27" s="142"/>
      <c r="E27" s="143"/>
      <c r="F27" s="52"/>
      <c r="H27" s="6" t="str">
        <f t="shared" si="2"/>
        <v>Leer</v>
      </c>
      <c r="I27" s="204" t="str">
        <f t="shared" si="3"/>
        <v>Leer</v>
      </c>
      <c r="J27" s="6" t="str">
        <f>VLOOKUP($D27,{"29 -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7" s="6">
        <f t="shared" si="4"/>
        <v>0</v>
      </c>
      <c r="L27" s="6">
        <f t="shared" si="5"/>
        <v>0</v>
      </c>
      <c r="M27" s="6">
        <f t="shared" si="0"/>
        <v>0</v>
      </c>
    </row>
    <row r="28" spans="2:13" ht="15" customHeight="1" x14ac:dyDescent="0.35">
      <c r="B28" s="58" t="str">
        <f t="shared" si="1"/>
        <v>!!!</v>
      </c>
      <c r="C28" s="141" t="s">
        <v>60</v>
      </c>
      <c r="D28" s="142"/>
      <c r="E28" s="143"/>
      <c r="F28" s="52"/>
      <c r="H28" s="6" t="str">
        <f t="shared" si="2"/>
        <v>Leer</v>
      </c>
      <c r="I28" s="204" t="str">
        <f t="shared" si="3"/>
        <v>Leer</v>
      </c>
      <c r="J28" s="6" t="str">
        <f>VLOOKUP($D28,{"29 -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8" s="6">
        <f t="shared" si="4"/>
        <v>0</v>
      </c>
      <c r="L28" s="6">
        <f t="shared" si="5"/>
        <v>0</v>
      </c>
      <c r="M28" s="6">
        <f t="shared" si="0"/>
        <v>0</v>
      </c>
    </row>
    <row r="29" spans="2:13" ht="15" customHeight="1" x14ac:dyDescent="0.35">
      <c r="B29" s="58" t="str">
        <f t="shared" si="1"/>
        <v>!!!</v>
      </c>
      <c r="C29" s="141" t="s">
        <v>61</v>
      </c>
      <c r="D29" s="142"/>
      <c r="E29" s="143"/>
      <c r="F29" s="52"/>
      <c r="H29" s="6" t="str">
        <f t="shared" si="2"/>
        <v>Leer</v>
      </c>
      <c r="I29" s="204" t="str">
        <f t="shared" si="3"/>
        <v>Leer</v>
      </c>
      <c r="J29" s="6" t="str">
        <f>VLOOKUP($D29,{"29 -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9" s="6">
        <f t="shared" si="4"/>
        <v>0</v>
      </c>
      <c r="L29" s="6">
        <f t="shared" si="5"/>
        <v>0</v>
      </c>
      <c r="M29" s="6">
        <f t="shared" si="0"/>
        <v>0</v>
      </c>
    </row>
    <row r="30" spans="2:13" ht="15" customHeight="1" x14ac:dyDescent="0.35">
      <c r="B30" s="58" t="str">
        <f t="shared" si="1"/>
        <v>!!!</v>
      </c>
      <c r="C30" s="141" t="s">
        <v>62</v>
      </c>
      <c r="D30" s="142"/>
      <c r="E30" s="143"/>
      <c r="F30" s="52"/>
      <c r="H30" s="6" t="str">
        <f t="shared" si="2"/>
        <v>Leer</v>
      </c>
      <c r="I30" s="204" t="str">
        <f t="shared" si="3"/>
        <v>Leer</v>
      </c>
      <c r="J30" s="6" t="str">
        <f>VLOOKUP($D30,{"29 -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0" s="6">
        <f t="shared" si="4"/>
        <v>0</v>
      </c>
      <c r="L30" s="6">
        <f t="shared" si="5"/>
        <v>0</v>
      </c>
      <c r="M30" s="6">
        <f t="shared" si="0"/>
        <v>0</v>
      </c>
    </row>
    <row r="31" spans="2:13" ht="15" customHeight="1" x14ac:dyDescent="0.35">
      <c r="B31" s="58" t="str">
        <f t="shared" si="1"/>
        <v>!!!</v>
      </c>
      <c r="C31" s="141" t="s">
        <v>63</v>
      </c>
      <c r="D31" s="142"/>
      <c r="E31" s="143"/>
      <c r="F31" s="52"/>
      <c r="H31" s="6" t="str">
        <f t="shared" si="2"/>
        <v>Leer</v>
      </c>
      <c r="I31" s="204" t="str">
        <f t="shared" si="3"/>
        <v>Leer</v>
      </c>
      <c r="J31" s="6" t="str">
        <f>VLOOKUP($D31,{"29 -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1" s="6">
        <f t="shared" si="4"/>
        <v>0</v>
      </c>
      <c r="L31" s="6">
        <f t="shared" si="5"/>
        <v>0</v>
      </c>
      <c r="M31" s="6">
        <f t="shared" si="0"/>
        <v>0</v>
      </c>
    </row>
    <row r="32" spans="2:13" ht="15" customHeight="1" x14ac:dyDescent="0.35">
      <c r="B32" s="58" t="str">
        <f t="shared" si="1"/>
        <v>!!!</v>
      </c>
      <c r="C32" s="141" t="s">
        <v>64</v>
      </c>
      <c r="D32" s="142"/>
      <c r="E32" s="143"/>
      <c r="F32" s="52"/>
      <c r="H32" s="6" t="str">
        <f t="shared" si="2"/>
        <v>Leer</v>
      </c>
      <c r="I32" s="204" t="str">
        <f t="shared" si="3"/>
        <v>Leer</v>
      </c>
      <c r="J32" s="6" t="str">
        <f>VLOOKUP($D32,{"29 -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2" s="6">
        <f t="shared" si="4"/>
        <v>0</v>
      </c>
      <c r="L32" s="6">
        <f t="shared" si="5"/>
        <v>0</v>
      </c>
      <c r="M32" s="6">
        <f t="shared" si="0"/>
        <v>0</v>
      </c>
    </row>
    <row r="33" spans="2:13" ht="15" customHeight="1" x14ac:dyDescent="0.35">
      <c r="B33" s="58" t="str">
        <f t="shared" si="1"/>
        <v>!!!</v>
      </c>
      <c r="C33" s="141" t="s">
        <v>65</v>
      </c>
      <c r="D33" s="142"/>
      <c r="E33" s="143"/>
      <c r="F33" s="52"/>
      <c r="H33" s="6" t="str">
        <f t="shared" si="2"/>
        <v>Leer</v>
      </c>
      <c r="I33" s="204" t="str">
        <f t="shared" si="3"/>
        <v>Leer</v>
      </c>
      <c r="J33" s="6" t="str">
        <f>VLOOKUP($D33,{"29 -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3" s="6">
        <f t="shared" si="4"/>
        <v>0</v>
      </c>
      <c r="L33" s="6">
        <f t="shared" si="5"/>
        <v>0</v>
      </c>
      <c r="M33" s="6">
        <f t="shared" si="0"/>
        <v>0</v>
      </c>
    </row>
    <row r="34" spans="2:13" ht="15" customHeight="1" x14ac:dyDescent="0.35">
      <c r="B34" s="58" t="str">
        <f t="shared" si="1"/>
        <v>!!!</v>
      </c>
      <c r="C34" s="141" t="s">
        <v>66</v>
      </c>
      <c r="D34" s="142"/>
      <c r="E34" s="143"/>
      <c r="F34" s="52"/>
      <c r="H34" s="6" t="str">
        <f t="shared" si="2"/>
        <v>Leer</v>
      </c>
      <c r="I34" s="204" t="str">
        <f t="shared" si="3"/>
        <v>Leer</v>
      </c>
      <c r="J34" s="6" t="str">
        <f>VLOOKUP($D34,{"29 -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4" s="6">
        <f t="shared" si="4"/>
        <v>0</v>
      </c>
      <c r="L34" s="6">
        <f t="shared" si="5"/>
        <v>0</v>
      </c>
      <c r="M34" s="6">
        <f t="shared" si="0"/>
        <v>0</v>
      </c>
    </row>
    <row r="35" spans="2:13" ht="15" customHeight="1" x14ac:dyDescent="0.35">
      <c r="B35" s="58" t="str">
        <f t="shared" si="1"/>
        <v>!!!</v>
      </c>
      <c r="C35" s="141" t="s">
        <v>67</v>
      </c>
      <c r="D35" s="142"/>
      <c r="E35" s="143"/>
      <c r="F35" s="52"/>
      <c r="H35" s="6" t="str">
        <f t="shared" si="2"/>
        <v>Leer</v>
      </c>
      <c r="I35" s="204" t="str">
        <f t="shared" si="3"/>
        <v>Leer</v>
      </c>
      <c r="J35" s="6" t="str">
        <f>VLOOKUP($D35,{"29 -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5" s="6">
        <f t="shared" si="4"/>
        <v>0</v>
      </c>
      <c r="L35" s="6">
        <f t="shared" si="5"/>
        <v>0</v>
      </c>
      <c r="M35" s="6">
        <f t="shared" si="0"/>
        <v>0</v>
      </c>
    </row>
    <row r="36" spans="2:13" ht="15" customHeight="1" x14ac:dyDescent="0.35">
      <c r="B36" s="58" t="str">
        <f t="shared" si="1"/>
        <v>!!!</v>
      </c>
      <c r="C36" s="141" t="s">
        <v>68</v>
      </c>
      <c r="D36" s="142"/>
      <c r="E36" s="143"/>
      <c r="F36" s="52"/>
      <c r="H36" s="6" t="str">
        <f t="shared" si="2"/>
        <v>Leer</v>
      </c>
      <c r="I36" s="204" t="str">
        <f t="shared" si="3"/>
        <v>Leer</v>
      </c>
      <c r="J36" s="6" t="str">
        <f>VLOOKUP($D36,{"29 -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6" s="6">
        <f t="shared" si="4"/>
        <v>0</v>
      </c>
      <c r="L36" s="6">
        <f t="shared" si="5"/>
        <v>0</v>
      </c>
      <c r="M36" s="6">
        <f t="shared" si="0"/>
        <v>0</v>
      </c>
    </row>
    <row r="37" spans="2:13" ht="15" customHeight="1" x14ac:dyDescent="0.35">
      <c r="B37" s="58" t="str">
        <f t="shared" si="1"/>
        <v>!!!</v>
      </c>
      <c r="C37" s="141" t="s">
        <v>69</v>
      </c>
      <c r="D37" s="142"/>
      <c r="E37" s="143"/>
      <c r="F37" s="52"/>
      <c r="H37" s="6" t="str">
        <f t="shared" si="2"/>
        <v>Leer</v>
      </c>
      <c r="I37" s="204" t="str">
        <f t="shared" si="3"/>
        <v>Leer</v>
      </c>
      <c r="J37" s="6" t="str">
        <f>VLOOKUP($D37,{"29 -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7" s="6">
        <f t="shared" si="4"/>
        <v>0</v>
      </c>
      <c r="L37" s="6">
        <f t="shared" si="5"/>
        <v>0</v>
      </c>
      <c r="M37" s="6">
        <f t="shared" si="0"/>
        <v>0</v>
      </c>
    </row>
    <row r="38" spans="2:13" ht="15" customHeight="1" x14ac:dyDescent="0.35">
      <c r="B38" s="58" t="str">
        <f t="shared" si="1"/>
        <v>!!!</v>
      </c>
      <c r="C38" s="141" t="s">
        <v>70</v>
      </c>
      <c r="D38" s="142"/>
      <c r="E38" s="143"/>
      <c r="F38" s="52"/>
      <c r="H38" s="6" t="str">
        <f t="shared" si="2"/>
        <v>Leer</v>
      </c>
      <c r="I38" s="204" t="str">
        <f t="shared" si="3"/>
        <v>Leer</v>
      </c>
      <c r="J38" s="6" t="str">
        <f>VLOOKUP($D38,{"29 -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8" s="6">
        <f t="shared" si="4"/>
        <v>0</v>
      </c>
      <c r="L38" s="6">
        <f t="shared" si="5"/>
        <v>0</v>
      </c>
      <c r="M38" s="6">
        <f t="shared" si="0"/>
        <v>0</v>
      </c>
    </row>
    <row r="39" spans="2:13" ht="15" customHeight="1" x14ac:dyDescent="0.35">
      <c r="B39" s="58" t="str">
        <f t="shared" si="1"/>
        <v>!!!</v>
      </c>
      <c r="C39" s="141" t="s">
        <v>71</v>
      </c>
      <c r="D39" s="142"/>
      <c r="E39" s="143"/>
      <c r="F39" s="52"/>
      <c r="H39" s="6" t="str">
        <f t="shared" si="2"/>
        <v>Leer</v>
      </c>
      <c r="I39" s="204" t="str">
        <f t="shared" si="3"/>
        <v>Leer</v>
      </c>
      <c r="J39" s="6" t="str">
        <f>VLOOKUP($D39,{"29 -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9" s="6">
        <f t="shared" si="4"/>
        <v>0</v>
      </c>
      <c r="L39" s="6">
        <f t="shared" si="5"/>
        <v>0</v>
      </c>
      <c r="M39" s="6">
        <f t="shared" si="0"/>
        <v>0</v>
      </c>
    </row>
    <row r="40" spans="2:13" ht="15" customHeight="1" x14ac:dyDescent="0.35">
      <c r="B40" s="58" t="str">
        <f t="shared" si="1"/>
        <v>!!!</v>
      </c>
      <c r="C40" s="141" t="s">
        <v>72</v>
      </c>
      <c r="D40" s="142"/>
      <c r="E40" s="143"/>
      <c r="F40" s="52"/>
      <c r="H40" s="6" t="str">
        <f t="shared" si="2"/>
        <v>Leer</v>
      </c>
      <c r="I40" s="204" t="str">
        <f t="shared" si="3"/>
        <v>Leer</v>
      </c>
      <c r="J40" s="6" t="str">
        <f>VLOOKUP($D40,{"29 -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0" s="6">
        <f t="shared" si="4"/>
        <v>0</v>
      </c>
      <c r="L40" s="6">
        <f t="shared" si="5"/>
        <v>0</v>
      </c>
      <c r="M40" s="6">
        <f t="shared" si="0"/>
        <v>0</v>
      </c>
    </row>
    <row r="41" spans="2:13" ht="15" customHeight="1" x14ac:dyDescent="0.35">
      <c r="B41" s="58" t="str">
        <f t="shared" si="1"/>
        <v>!!!</v>
      </c>
      <c r="C41" s="141" t="s">
        <v>73</v>
      </c>
      <c r="D41" s="142"/>
      <c r="E41" s="143"/>
      <c r="F41" s="52"/>
      <c r="H41" s="6" t="str">
        <f t="shared" si="2"/>
        <v>Leer</v>
      </c>
      <c r="I41" s="204" t="str">
        <f t="shared" si="3"/>
        <v>Leer</v>
      </c>
      <c r="J41" s="6" t="str">
        <f>VLOOKUP($D41,{"29 -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1" s="6">
        <f t="shared" si="4"/>
        <v>0</v>
      </c>
      <c r="L41" s="6">
        <f t="shared" si="5"/>
        <v>0</v>
      </c>
      <c r="M41" s="6">
        <f t="shared" si="0"/>
        <v>0</v>
      </c>
    </row>
    <row r="42" spans="2:13" ht="15" customHeight="1" x14ac:dyDescent="0.35">
      <c r="B42" s="58" t="str">
        <f t="shared" si="1"/>
        <v>!!!</v>
      </c>
      <c r="C42" s="141" t="s">
        <v>74</v>
      </c>
      <c r="D42" s="142"/>
      <c r="E42" s="143"/>
      <c r="F42" s="52"/>
      <c r="H42" s="6" t="str">
        <f t="shared" si="2"/>
        <v>Leer</v>
      </c>
      <c r="I42" s="204" t="str">
        <f t="shared" si="3"/>
        <v>Leer</v>
      </c>
      <c r="J42" s="6" t="str">
        <f>VLOOKUP($D42,{"29 -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2" s="6">
        <f t="shared" si="4"/>
        <v>0</v>
      </c>
      <c r="L42" s="6">
        <f t="shared" si="5"/>
        <v>0</v>
      </c>
      <c r="M42" s="6">
        <f t="shared" si="0"/>
        <v>0</v>
      </c>
    </row>
    <row r="43" spans="2:13" ht="15" customHeight="1" x14ac:dyDescent="0.35">
      <c r="B43" s="58" t="str">
        <f t="shared" si="1"/>
        <v>!!!</v>
      </c>
      <c r="C43" s="141" t="s">
        <v>75</v>
      </c>
      <c r="D43" s="142"/>
      <c r="E43" s="143"/>
      <c r="F43" s="52"/>
      <c r="H43" s="6" t="str">
        <f t="shared" si="2"/>
        <v>Leer</v>
      </c>
      <c r="I43" s="204" t="str">
        <f t="shared" si="3"/>
        <v>Leer</v>
      </c>
      <c r="J43" s="6" t="str">
        <f>VLOOKUP($D43,{"29 -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3" s="6">
        <f t="shared" si="4"/>
        <v>0</v>
      </c>
      <c r="L43" s="6">
        <f t="shared" si="5"/>
        <v>0</v>
      </c>
      <c r="M43" s="6">
        <f t="shared" si="0"/>
        <v>0</v>
      </c>
    </row>
    <row r="44" spans="2:13" ht="15" customHeight="1" x14ac:dyDescent="0.35">
      <c r="B44" s="58" t="str">
        <f t="shared" si="1"/>
        <v>!!!</v>
      </c>
      <c r="C44" s="141" t="s">
        <v>76</v>
      </c>
      <c r="D44" s="142"/>
      <c r="E44" s="143"/>
      <c r="F44" s="52"/>
      <c r="H44" s="6" t="str">
        <f t="shared" si="2"/>
        <v>Leer</v>
      </c>
      <c r="I44" s="204" t="str">
        <f t="shared" si="3"/>
        <v>Leer</v>
      </c>
      <c r="J44" s="6" t="str">
        <f>VLOOKUP($D44,{"29 -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4" s="6">
        <f t="shared" si="4"/>
        <v>0</v>
      </c>
      <c r="L44" s="6">
        <f t="shared" si="5"/>
        <v>0</v>
      </c>
      <c r="M44" s="6">
        <f t="shared" si="0"/>
        <v>0</v>
      </c>
    </row>
    <row r="45" spans="2:13" ht="15" customHeight="1" x14ac:dyDescent="0.35">
      <c r="B45" s="58" t="str">
        <f t="shared" si="1"/>
        <v>!!!</v>
      </c>
      <c r="C45" s="141" t="s">
        <v>77</v>
      </c>
      <c r="D45" s="142"/>
      <c r="E45" s="143"/>
      <c r="F45" s="52"/>
      <c r="H45" s="6" t="str">
        <f t="shared" si="2"/>
        <v>Leer</v>
      </c>
      <c r="I45" s="204" t="str">
        <f t="shared" si="3"/>
        <v>Leer</v>
      </c>
      <c r="J45" s="6" t="str">
        <f>VLOOKUP($D45,{"29 -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5" s="6">
        <f t="shared" si="4"/>
        <v>0</v>
      </c>
      <c r="L45" s="6">
        <f t="shared" si="5"/>
        <v>0</v>
      </c>
      <c r="M45" s="6">
        <f t="shared" si="0"/>
        <v>0</v>
      </c>
    </row>
    <row r="46" spans="2:13" ht="15" customHeight="1" x14ac:dyDescent="0.35">
      <c r="B46" s="58" t="str">
        <f t="shared" si="1"/>
        <v>!!!</v>
      </c>
      <c r="C46" s="141" t="s">
        <v>78</v>
      </c>
      <c r="D46" s="142"/>
      <c r="E46" s="143"/>
      <c r="F46" s="52"/>
      <c r="H46" s="6" t="str">
        <f t="shared" si="2"/>
        <v>Leer</v>
      </c>
      <c r="I46" s="204" t="str">
        <f t="shared" si="3"/>
        <v>Leer</v>
      </c>
      <c r="J46" s="6" t="str">
        <f>VLOOKUP($D46,{"29 -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6" s="6">
        <f t="shared" si="4"/>
        <v>0</v>
      </c>
      <c r="L46" s="6">
        <f t="shared" si="5"/>
        <v>0</v>
      </c>
      <c r="M46" s="6">
        <f t="shared" ref="M46:M77" si="6">COUNTIF(E$14:E$213,E46)</f>
        <v>0</v>
      </c>
    </row>
    <row r="47" spans="2:13" ht="15" customHeight="1" x14ac:dyDescent="0.35">
      <c r="B47" s="58" t="str">
        <f t="shared" si="1"/>
        <v>!!!</v>
      </c>
      <c r="C47" s="141" t="s">
        <v>79</v>
      </c>
      <c r="D47" s="142"/>
      <c r="E47" s="143"/>
      <c r="F47" s="52"/>
      <c r="H47" s="6" t="str">
        <f t="shared" ref="H47:H78" si="7">IF(D46&lt;&gt;"","Einrichtungen2","Leer")</f>
        <v>Leer</v>
      </c>
      <c r="I47" s="204" t="str">
        <f t="shared" si="3"/>
        <v>Leer</v>
      </c>
      <c r="J47" s="6" t="str">
        <f>VLOOKUP($D47,{"29 -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7" s="6">
        <f t="shared" si="4"/>
        <v>0</v>
      </c>
      <c r="L47" s="6">
        <f t="shared" si="5"/>
        <v>0</v>
      </c>
      <c r="M47" s="6">
        <f t="shared" si="6"/>
        <v>0</v>
      </c>
    </row>
    <row r="48" spans="2:13" ht="15" customHeight="1" x14ac:dyDescent="0.35">
      <c r="B48" s="58" t="str">
        <f t="shared" si="1"/>
        <v>!!!</v>
      </c>
      <c r="C48" s="141" t="s">
        <v>80</v>
      </c>
      <c r="D48" s="142"/>
      <c r="E48" s="143"/>
      <c r="F48" s="52"/>
      <c r="H48" s="6" t="str">
        <f t="shared" si="7"/>
        <v>Leer</v>
      </c>
      <c r="I48" s="204" t="str">
        <f t="shared" si="3"/>
        <v>Leer</v>
      </c>
      <c r="J48" s="6" t="str">
        <f>VLOOKUP($D48,{"29 -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8" s="6">
        <f t="shared" si="4"/>
        <v>0</v>
      </c>
      <c r="L48" s="6">
        <f t="shared" si="5"/>
        <v>0</v>
      </c>
      <c r="M48" s="6">
        <f t="shared" si="6"/>
        <v>0</v>
      </c>
    </row>
    <row r="49" spans="2:13" ht="15" customHeight="1" x14ac:dyDescent="0.35">
      <c r="B49" s="58" t="str">
        <f t="shared" si="1"/>
        <v>!!!</v>
      </c>
      <c r="C49" s="141" t="s">
        <v>81</v>
      </c>
      <c r="D49" s="142"/>
      <c r="E49" s="143"/>
      <c r="F49" s="52"/>
      <c r="H49" s="6" t="str">
        <f t="shared" si="7"/>
        <v>Leer</v>
      </c>
      <c r="I49" s="204" t="str">
        <f t="shared" si="3"/>
        <v>Leer</v>
      </c>
      <c r="J49" s="6" t="str">
        <f>VLOOKUP($D49,{"29 -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9" s="6">
        <f t="shared" si="4"/>
        <v>0</v>
      </c>
      <c r="L49" s="6">
        <f t="shared" si="5"/>
        <v>0</v>
      </c>
      <c r="M49" s="6">
        <f t="shared" si="6"/>
        <v>0</v>
      </c>
    </row>
    <row r="50" spans="2:13" ht="15" customHeight="1" x14ac:dyDescent="0.35">
      <c r="B50" s="58" t="str">
        <f t="shared" si="1"/>
        <v>!!!</v>
      </c>
      <c r="C50" s="141" t="s">
        <v>82</v>
      </c>
      <c r="D50" s="142"/>
      <c r="E50" s="143"/>
      <c r="F50" s="52"/>
      <c r="H50" s="6" t="str">
        <f t="shared" si="7"/>
        <v>Leer</v>
      </c>
      <c r="I50" s="204" t="str">
        <f t="shared" si="3"/>
        <v>Leer</v>
      </c>
      <c r="J50" s="6" t="str">
        <f>VLOOKUP($D50,{"29 -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0" s="6">
        <f t="shared" si="4"/>
        <v>0</v>
      </c>
      <c r="L50" s="6">
        <f t="shared" si="5"/>
        <v>0</v>
      </c>
      <c r="M50" s="6">
        <f t="shared" si="6"/>
        <v>0</v>
      </c>
    </row>
    <row r="51" spans="2:13" ht="15" customHeight="1" x14ac:dyDescent="0.35">
      <c r="B51" s="58" t="str">
        <f t="shared" si="1"/>
        <v>!!!</v>
      </c>
      <c r="C51" s="141" t="s">
        <v>83</v>
      </c>
      <c r="D51" s="142"/>
      <c r="E51" s="143"/>
      <c r="F51" s="52"/>
      <c r="H51" s="6" t="str">
        <f t="shared" si="7"/>
        <v>Leer</v>
      </c>
      <c r="I51" s="204" t="str">
        <f t="shared" si="3"/>
        <v>Leer</v>
      </c>
      <c r="J51" s="6" t="str">
        <f>VLOOKUP($D51,{"29 -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1" s="6">
        <f t="shared" si="4"/>
        <v>0</v>
      </c>
      <c r="L51" s="6">
        <f t="shared" si="5"/>
        <v>0</v>
      </c>
      <c r="M51" s="6">
        <f t="shared" si="6"/>
        <v>0</v>
      </c>
    </row>
    <row r="52" spans="2:13" ht="15" customHeight="1" x14ac:dyDescent="0.35">
      <c r="B52" s="58" t="str">
        <f t="shared" si="1"/>
        <v>!!!</v>
      </c>
      <c r="C52" s="141" t="s">
        <v>160</v>
      </c>
      <c r="D52" s="142"/>
      <c r="E52" s="143"/>
      <c r="F52" s="52"/>
      <c r="H52" s="6" t="str">
        <f t="shared" si="7"/>
        <v>Leer</v>
      </c>
      <c r="I52" s="204" t="str">
        <f t="shared" si="3"/>
        <v>Leer</v>
      </c>
      <c r="J52" s="6" t="str">
        <f>VLOOKUP($D52,{"29 -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2" s="6">
        <f t="shared" si="4"/>
        <v>0</v>
      </c>
      <c r="L52" s="6">
        <f t="shared" si="5"/>
        <v>0</v>
      </c>
      <c r="M52" s="6">
        <f t="shared" si="6"/>
        <v>0</v>
      </c>
    </row>
    <row r="53" spans="2:13" ht="15" customHeight="1" x14ac:dyDescent="0.35">
      <c r="B53" s="58" t="str">
        <f t="shared" si="1"/>
        <v>!!!</v>
      </c>
      <c r="C53" s="141" t="s">
        <v>161</v>
      </c>
      <c r="D53" s="142"/>
      <c r="E53" s="143"/>
      <c r="F53" s="52"/>
      <c r="H53" s="6" t="str">
        <f t="shared" si="7"/>
        <v>Leer</v>
      </c>
      <c r="I53" s="204" t="str">
        <f t="shared" si="3"/>
        <v>Leer</v>
      </c>
      <c r="J53" s="6" t="str">
        <f>VLOOKUP($D53,{"29 -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3" s="6">
        <f t="shared" si="4"/>
        <v>0</v>
      </c>
      <c r="L53" s="6">
        <f t="shared" si="5"/>
        <v>0</v>
      </c>
      <c r="M53" s="6">
        <f t="shared" si="6"/>
        <v>0</v>
      </c>
    </row>
    <row r="54" spans="2:13" ht="15" customHeight="1" x14ac:dyDescent="0.35">
      <c r="B54" s="58" t="str">
        <f t="shared" si="1"/>
        <v>!!!</v>
      </c>
      <c r="C54" s="141" t="s">
        <v>162</v>
      </c>
      <c r="D54" s="142"/>
      <c r="E54" s="143"/>
      <c r="F54" s="52"/>
      <c r="H54" s="6" t="str">
        <f t="shared" si="7"/>
        <v>Leer</v>
      </c>
      <c r="I54" s="204" t="str">
        <f t="shared" si="3"/>
        <v>Leer</v>
      </c>
      <c r="J54" s="6" t="str">
        <f>VLOOKUP($D54,{"29 -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4" s="6">
        <f t="shared" si="4"/>
        <v>0</v>
      </c>
      <c r="L54" s="6">
        <f t="shared" si="5"/>
        <v>0</v>
      </c>
      <c r="M54" s="6">
        <f t="shared" si="6"/>
        <v>0</v>
      </c>
    </row>
    <row r="55" spans="2:13" ht="15" customHeight="1" x14ac:dyDescent="0.35">
      <c r="B55" s="58" t="str">
        <f t="shared" si="1"/>
        <v>!!!</v>
      </c>
      <c r="C55" s="141" t="s">
        <v>163</v>
      </c>
      <c r="D55" s="142"/>
      <c r="E55" s="143"/>
      <c r="F55" s="52"/>
      <c r="H55" s="6" t="str">
        <f t="shared" si="7"/>
        <v>Leer</v>
      </c>
      <c r="I55" s="204" t="str">
        <f t="shared" si="3"/>
        <v>Leer</v>
      </c>
      <c r="J55" s="6" t="str">
        <f>VLOOKUP($D55,{"29 -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5" s="6">
        <f t="shared" si="4"/>
        <v>0</v>
      </c>
      <c r="L55" s="6">
        <f t="shared" si="5"/>
        <v>0</v>
      </c>
      <c r="M55" s="6">
        <f t="shared" si="6"/>
        <v>0</v>
      </c>
    </row>
    <row r="56" spans="2:13" ht="15" customHeight="1" x14ac:dyDescent="0.35">
      <c r="B56" s="58" t="str">
        <f t="shared" si="1"/>
        <v>!!!</v>
      </c>
      <c r="C56" s="141" t="s">
        <v>164</v>
      </c>
      <c r="D56" s="142"/>
      <c r="E56" s="143"/>
      <c r="F56" s="52"/>
      <c r="H56" s="6" t="str">
        <f t="shared" si="7"/>
        <v>Leer</v>
      </c>
      <c r="I56" s="204" t="str">
        <f t="shared" si="3"/>
        <v>Leer</v>
      </c>
      <c r="J56" s="6" t="str">
        <f>VLOOKUP($D56,{"29 -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6" s="6">
        <f t="shared" si="4"/>
        <v>0</v>
      </c>
      <c r="L56" s="6">
        <f t="shared" si="5"/>
        <v>0</v>
      </c>
      <c r="M56" s="6">
        <f t="shared" si="6"/>
        <v>0</v>
      </c>
    </row>
    <row r="57" spans="2:13" ht="15" customHeight="1" x14ac:dyDescent="0.35">
      <c r="B57" s="58" t="str">
        <f t="shared" si="1"/>
        <v>!!!</v>
      </c>
      <c r="C57" s="141" t="s">
        <v>165</v>
      </c>
      <c r="D57" s="142"/>
      <c r="E57" s="143"/>
      <c r="F57" s="52"/>
      <c r="H57" s="6" t="str">
        <f t="shared" si="7"/>
        <v>Leer</v>
      </c>
      <c r="I57" s="204" t="str">
        <f t="shared" si="3"/>
        <v>Leer</v>
      </c>
      <c r="J57" s="6" t="str">
        <f>VLOOKUP($D57,{"29 -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7" s="6">
        <f t="shared" si="4"/>
        <v>0</v>
      </c>
      <c r="L57" s="6">
        <f t="shared" si="5"/>
        <v>0</v>
      </c>
      <c r="M57" s="6">
        <f t="shared" si="6"/>
        <v>0</v>
      </c>
    </row>
    <row r="58" spans="2:13" ht="15" customHeight="1" x14ac:dyDescent="0.35">
      <c r="B58" s="58" t="str">
        <f t="shared" si="1"/>
        <v>!!!</v>
      </c>
      <c r="C58" s="141" t="s">
        <v>166</v>
      </c>
      <c r="D58" s="142"/>
      <c r="E58" s="143"/>
      <c r="F58" s="52"/>
      <c r="H58" s="6" t="str">
        <f t="shared" si="7"/>
        <v>Leer</v>
      </c>
      <c r="I58" s="204" t="str">
        <f t="shared" si="3"/>
        <v>Leer</v>
      </c>
      <c r="J58" s="6" t="str">
        <f>VLOOKUP($D58,{"29 -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8" s="6">
        <f t="shared" si="4"/>
        <v>0</v>
      </c>
      <c r="L58" s="6">
        <f t="shared" si="5"/>
        <v>0</v>
      </c>
      <c r="M58" s="6">
        <f t="shared" si="6"/>
        <v>0</v>
      </c>
    </row>
    <row r="59" spans="2:13" ht="15" customHeight="1" x14ac:dyDescent="0.35">
      <c r="B59" s="58" t="str">
        <f t="shared" si="1"/>
        <v>!!!</v>
      </c>
      <c r="C59" s="141" t="s">
        <v>167</v>
      </c>
      <c r="D59" s="142"/>
      <c r="E59" s="143"/>
      <c r="F59" s="52"/>
      <c r="H59" s="6" t="str">
        <f t="shared" si="7"/>
        <v>Leer</v>
      </c>
      <c r="I59" s="204" t="str">
        <f t="shared" si="3"/>
        <v>Leer</v>
      </c>
      <c r="J59" s="6" t="str">
        <f>VLOOKUP($D59,{"29 -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9" s="6">
        <f t="shared" si="4"/>
        <v>0</v>
      </c>
      <c r="L59" s="6">
        <f t="shared" si="5"/>
        <v>0</v>
      </c>
      <c r="M59" s="6">
        <f t="shared" si="6"/>
        <v>0</v>
      </c>
    </row>
    <row r="60" spans="2:13" ht="15" customHeight="1" x14ac:dyDescent="0.35">
      <c r="B60" s="58" t="str">
        <f t="shared" si="1"/>
        <v>!!!</v>
      </c>
      <c r="C60" s="141" t="s">
        <v>168</v>
      </c>
      <c r="D60" s="142"/>
      <c r="E60" s="143"/>
      <c r="F60" s="52"/>
      <c r="H60" s="6" t="str">
        <f t="shared" si="7"/>
        <v>Leer</v>
      </c>
      <c r="I60" s="204" t="str">
        <f t="shared" si="3"/>
        <v>Leer</v>
      </c>
      <c r="J60" s="6" t="str">
        <f>VLOOKUP($D60,{"29 -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0" s="6">
        <f t="shared" si="4"/>
        <v>0</v>
      </c>
      <c r="L60" s="6">
        <f t="shared" si="5"/>
        <v>0</v>
      </c>
      <c r="M60" s="6">
        <f t="shared" si="6"/>
        <v>0</v>
      </c>
    </row>
    <row r="61" spans="2:13" ht="15" customHeight="1" x14ac:dyDescent="0.35">
      <c r="B61" s="58" t="str">
        <f t="shared" si="1"/>
        <v>!!!</v>
      </c>
      <c r="C61" s="141" t="s">
        <v>169</v>
      </c>
      <c r="D61" s="142"/>
      <c r="E61" s="143"/>
      <c r="F61" s="52"/>
      <c r="H61" s="6" t="str">
        <f t="shared" si="7"/>
        <v>Leer</v>
      </c>
      <c r="I61" s="204" t="str">
        <f t="shared" si="3"/>
        <v>Leer</v>
      </c>
      <c r="J61" s="6" t="str">
        <f>VLOOKUP($D61,{"29 -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1" s="6">
        <f t="shared" si="4"/>
        <v>0</v>
      </c>
      <c r="L61" s="6">
        <f t="shared" si="5"/>
        <v>0</v>
      </c>
      <c r="M61" s="6">
        <f t="shared" si="6"/>
        <v>0</v>
      </c>
    </row>
    <row r="62" spans="2:13" ht="15" customHeight="1" x14ac:dyDescent="0.35">
      <c r="B62" s="58" t="str">
        <f t="shared" si="1"/>
        <v>!!!</v>
      </c>
      <c r="C62" s="141" t="s">
        <v>170</v>
      </c>
      <c r="D62" s="142"/>
      <c r="E62" s="143"/>
      <c r="F62" s="52"/>
      <c r="H62" s="6" t="str">
        <f t="shared" si="7"/>
        <v>Leer</v>
      </c>
      <c r="I62" s="204" t="str">
        <f t="shared" si="3"/>
        <v>Leer</v>
      </c>
      <c r="J62" s="6" t="str">
        <f>VLOOKUP($D62,{"29 -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2" s="6">
        <f t="shared" si="4"/>
        <v>0</v>
      </c>
      <c r="L62" s="6">
        <f t="shared" si="5"/>
        <v>0</v>
      </c>
      <c r="M62" s="6">
        <f t="shared" si="6"/>
        <v>0</v>
      </c>
    </row>
    <row r="63" spans="2:13" ht="15" customHeight="1" x14ac:dyDescent="0.35">
      <c r="B63" s="58" t="str">
        <f t="shared" si="1"/>
        <v>!!!</v>
      </c>
      <c r="C63" s="141" t="s">
        <v>171</v>
      </c>
      <c r="D63" s="142"/>
      <c r="E63" s="143"/>
      <c r="F63" s="52"/>
      <c r="H63" s="6" t="str">
        <f t="shared" si="7"/>
        <v>Leer</v>
      </c>
      <c r="I63" s="204" t="str">
        <f t="shared" si="3"/>
        <v>Leer</v>
      </c>
      <c r="J63" s="6" t="str">
        <f>VLOOKUP($D63,{"29 -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3" s="6">
        <f t="shared" si="4"/>
        <v>0</v>
      </c>
      <c r="L63" s="6">
        <f t="shared" si="5"/>
        <v>0</v>
      </c>
      <c r="M63" s="6">
        <f t="shared" si="6"/>
        <v>0</v>
      </c>
    </row>
    <row r="64" spans="2:13" ht="15" customHeight="1" x14ac:dyDescent="0.35">
      <c r="B64" s="58" t="str">
        <f t="shared" si="1"/>
        <v>!!!</v>
      </c>
      <c r="C64" s="141" t="s">
        <v>172</v>
      </c>
      <c r="D64" s="142"/>
      <c r="E64" s="143"/>
      <c r="F64" s="52"/>
      <c r="H64" s="6" t="str">
        <f t="shared" si="7"/>
        <v>Leer</v>
      </c>
      <c r="I64" s="204" t="str">
        <f t="shared" si="3"/>
        <v>Leer</v>
      </c>
      <c r="J64" s="6" t="str">
        <f>VLOOKUP($D64,{"29 -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4" s="6">
        <f t="shared" si="4"/>
        <v>0</v>
      </c>
      <c r="L64" s="6">
        <f t="shared" si="5"/>
        <v>0</v>
      </c>
      <c r="M64" s="6">
        <f t="shared" si="6"/>
        <v>0</v>
      </c>
    </row>
    <row r="65" spans="2:13" ht="15" customHeight="1" x14ac:dyDescent="0.35">
      <c r="B65" s="58" t="str">
        <f t="shared" si="1"/>
        <v>!!!</v>
      </c>
      <c r="C65" s="141" t="s">
        <v>179</v>
      </c>
      <c r="D65" s="142"/>
      <c r="E65" s="143"/>
      <c r="F65" s="52"/>
      <c r="H65" s="6" t="str">
        <f t="shared" si="7"/>
        <v>Leer</v>
      </c>
      <c r="I65" s="204" t="str">
        <f t="shared" si="3"/>
        <v>Leer</v>
      </c>
      <c r="J65" s="6" t="str">
        <f>VLOOKUP($D65,{"29 -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5" s="6">
        <f t="shared" si="4"/>
        <v>0</v>
      </c>
      <c r="L65" s="6">
        <f t="shared" si="5"/>
        <v>0</v>
      </c>
      <c r="M65" s="6">
        <f t="shared" si="6"/>
        <v>0</v>
      </c>
    </row>
    <row r="66" spans="2:13" ht="15" customHeight="1" x14ac:dyDescent="0.35">
      <c r="B66" s="58" t="str">
        <f t="shared" si="1"/>
        <v>!!!</v>
      </c>
      <c r="C66" s="141" t="s">
        <v>180</v>
      </c>
      <c r="D66" s="142"/>
      <c r="E66" s="143"/>
      <c r="F66" s="52"/>
      <c r="H66" s="6" t="str">
        <f t="shared" si="7"/>
        <v>Leer</v>
      </c>
      <c r="I66" s="204" t="str">
        <f t="shared" si="3"/>
        <v>Leer</v>
      </c>
      <c r="J66" s="6" t="str">
        <f>VLOOKUP($D66,{"29 -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6" s="6">
        <f t="shared" si="4"/>
        <v>0</v>
      </c>
      <c r="L66" s="6">
        <f t="shared" si="5"/>
        <v>0</v>
      </c>
      <c r="M66" s="6">
        <f t="shared" si="6"/>
        <v>0</v>
      </c>
    </row>
    <row r="67" spans="2:13" ht="15" customHeight="1" x14ac:dyDescent="0.35">
      <c r="B67" s="58" t="str">
        <f t="shared" si="1"/>
        <v>!!!</v>
      </c>
      <c r="C67" s="141" t="s">
        <v>181</v>
      </c>
      <c r="D67" s="142"/>
      <c r="E67" s="143"/>
      <c r="F67" s="52"/>
      <c r="H67" s="6" t="str">
        <f t="shared" si="7"/>
        <v>Leer</v>
      </c>
      <c r="I67" s="204" t="str">
        <f t="shared" si="3"/>
        <v>Leer</v>
      </c>
      <c r="J67" s="6" t="str">
        <f>VLOOKUP($D67,{"29 -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7" s="6">
        <f t="shared" si="4"/>
        <v>0</v>
      </c>
      <c r="L67" s="6">
        <f t="shared" si="5"/>
        <v>0</v>
      </c>
      <c r="M67" s="6">
        <f t="shared" si="6"/>
        <v>0</v>
      </c>
    </row>
    <row r="68" spans="2:13" ht="15" customHeight="1" x14ac:dyDescent="0.35">
      <c r="B68" s="58" t="str">
        <f t="shared" si="1"/>
        <v>!!!</v>
      </c>
      <c r="C68" s="141" t="s">
        <v>182</v>
      </c>
      <c r="D68" s="142"/>
      <c r="E68" s="143"/>
      <c r="F68" s="52"/>
      <c r="H68" s="6" t="str">
        <f t="shared" si="7"/>
        <v>Leer</v>
      </c>
      <c r="I68" s="204" t="str">
        <f t="shared" si="3"/>
        <v>Leer</v>
      </c>
      <c r="J68" s="6" t="str">
        <f>VLOOKUP($D68,{"29 -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8" s="6">
        <f t="shared" si="4"/>
        <v>0</v>
      </c>
      <c r="L68" s="6">
        <f t="shared" si="5"/>
        <v>0</v>
      </c>
      <c r="M68" s="6">
        <f t="shared" si="6"/>
        <v>0</v>
      </c>
    </row>
    <row r="69" spans="2:13" ht="15" customHeight="1" x14ac:dyDescent="0.35">
      <c r="B69" s="58" t="str">
        <f t="shared" si="1"/>
        <v>!!!</v>
      </c>
      <c r="C69" s="141" t="s">
        <v>183</v>
      </c>
      <c r="D69" s="142"/>
      <c r="E69" s="143"/>
      <c r="F69" s="52"/>
      <c r="H69" s="6" t="str">
        <f t="shared" si="7"/>
        <v>Leer</v>
      </c>
      <c r="I69" s="204" t="str">
        <f t="shared" si="3"/>
        <v>Leer</v>
      </c>
      <c r="J69" s="6" t="str">
        <f>VLOOKUP($D69,{"29 -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9" s="6">
        <f t="shared" si="4"/>
        <v>0</v>
      </c>
      <c r="L69" s="6">
        <f t="shared" si="5"/>
        <v>0</v>
      </c>
      <c r="M69" s="6">
        <f t="shared" si="6"/>
        <v>0</v>
      </c>
    </row>
    <row r="70" spans="2:13" ht="15" customHeight="1" x14ac:dyDescent="0.35">
      <c r="B70" s="58" t="str">
        <f t="shared" si="1"/>
        <v>!!!</v>
      </c>
      <c r="C70" s="141" t="s">
        <v>184</v>
      </c>
      <c r="D70" s="142"/>
      <c r="E70" s="143"/>
      <c r="F70" s="52"/>
      <c r="H70" s="6" t="str">
        <f t="shared" si="7"/>
        <v>Leer</v>
      </c>
      <c r="I70" s="204" t="str">
        <f t="shared" si="3"/>
        <v>Leer</v>
      </c>
      <c r="J70" s="6" t="str">
        <f>VLOOKUP($D70,{"29 -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0" s="6">
        <f t="shared" si="4"/>
        <v>0</v>
      </c>
      <c r="L70" s="6">
        <f t="shared" si="5"/>
        <v>0</v>
      </c>
      <c r="M70" s="6">
        <f t="shared" si="6"/>
        <v>0</v>
      </c>
    </row>
    <row r="71" spans="2:13" ht="15" customHeight="1" x14ac:dyDescent="0.35">
      <c r="B71" s="58" t="str">
        <f t="shared" si="1"/>
        <v>!!!</v>
      </c>
      <c r="C71" s="141" t="s">
        <v>185</v>
      </c>
      <c r="D71" s="142"/>
      <c r="E71" s="143"/>
      <c r="F71" s="52"/>
      <c r="H71" s="6" t="str">
        <f t="shared" si="7"/>
        <v>Leer</v>
      </c>
      <c r="I71" s="204" t="str">
        <f t="shared" si="3"/>
        <v>Leer</v>
      </c>
      <c r="J71" s="6" t="str">
        <f>VLOOKUP($D71,{"29 -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1" s="6">
        <f t="shared" si="4"/>
        <v>0</v>
      </c>
      <c r="L71" s="6">
        <f t="shared" si="5"/>
        <v>0</v>
      </c>
      <c r="M71" s="6">
        <f t="shared" si="6"/>
        <v>0</v>
      </c>
    </row>
    <row r="72" spans="2:13" ht="15" customHeight="1" x14ac:dyDescent="0.35">
      <c r="B72" s="58" t="str">
        <f t="shared" si="1"/>
        <v>!!!</v>
      </c>
      <c r="C72" s="141" t="s">
        <v>186</v>
      </c>
      <c r="D72" s="142"/>
      <c r="E72" s="143"/>
      <c r="F72" s="52"/>
      <c r="H72" s="6" t="str">
        <f t="shared" si="7"/>
        <v>Leer</v>
      </c>
      <c r="I72" s="204" t="str">
        <f t="shared" si="3"/>
        <v>Leer</v>
      </c>
      <c r="J72" s="6" t="str">
        <f>VLOOKUP($D72,{"29 -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2" s="6">
        <f t="shared" si="4"/>
        <v>0</v>
      </c>
      <c r="L72" s="6">
        <f t="shared" si="5"/>
        <v>0</v>
      </c>
      <c r="M72" s="6">
        <f t="shared" si="6"/>
        <v>0</v>
      </c>
    </row>
    <row r="73" spans="2:13" ht="15" customHeight="1" x14ac:dyDescent="0.35">
      <c r="B73" s="58" t="str">
        <f t="shared" si="1"/>
        <v>!!!</v>
      </c>
      <c r="C73" s="141" t="s">
        <v>187</v>
      </c>
      <c r="D73" s="142"/>
      <c r="E73" s="143"/>
      <c r="F73" s="52"/>
      <c r="H73" s="6" t="str">
        <f t="shared" si="7"/>
        <v>Leer</v>
      </c>
      <c r="I73" s="204" t="str">
        <f t="shared" si="3"/>
        <v>Leer</v>
      </c>
      <c r="J73" s="6" t="str">
        <f>VLOOKUP($D73,{"29 -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3" s="6">
        <f t="shared" si="4"/>
        <v>0</v>
      </c>
      <c r="L73" s="6">
        <f t="shared" si="5"/>
        <v>0</v>
      </c>
      <c r="M73" s="6">
        <f t="shared" si="6"/>
        <v>0</v>
      </c>
    </row>
    <row r="74" spans="2:13" ht="15" customHeight="1" x14ac:dyDescent="0.35">
      <c r="B74" s="58" t="str">
        <f t="shared" si="1"/>
        <v>!!!</v>
      </c>
      <c r="C74" s="141" t="s">
        <v>188</v>
      </c>
      <c r="D74" s="142"/>
      <c r="E74" s="143"/>
      <c r="F74" s="52"/>
      <c r="H74" s="6" t="str">
        <f t="shared" si="7"/>
        <v>Leer</v>
      </c>
      <c r="I74" s="204" t="str">
        <f t="shared" si="3"/>
        <v>Leer</v>
      </c>
      <c r="J74" s="6" t="str">
        <f>VLOOKUP($D74,{"29 -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4" s="6">
        <f t="shared" si="4"/>
        <v>0</v>
      </c>
      <c r="L74" s="6">
        <f t="shared" si="5"/>
        <v>0</v>
      </c>
      <c r="M74" s="6">
        <f t="shared" si="6"/>
        <v>0</v>
      </c>
    </row>
    <row r="75" spans="2:13" ht="15" customHeight="1" x14ac:dyDescent="0.35">
      <c r="B75" s="58" t="str">
        <f t="shared" si="1"/>
        <v>!!!</v>
      </c>
      <c r="C75" s="141" t="s">
        <v>189</v>
      </c>
      <c r="D75" s="142"/>
      <c r="E75" s="143"/>
      <c r="F75" s="52"/>
      <c r="H75" s="6" t="str">
        <f t="shared" si="7"/>
        <v>Leer</v>
      </c>
      <c r="I75" s="204" t="str">
        <f t="shared" si="3"/>
        <v>Leer</v>
      </c>
      <c r="J75" s="6" t="str">
        <f>VLOOKUP($D75,{"29 -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5" s="6">
        <f t="shared" si="4"/>
        <v>0</v>
      </c>
      <c r="L75" s="6">
        <f t="shared" si="5"/>
        <v>0</v>
      </c>
      <c r="M75" s="6">
        <f t="shared" si="6"/>
        <v>0</v>
      </c>
    </row>
    <row r="76" spans="2:13" ht="15" customHeight="1" x14ac:dyDescent="0.35">
      <c r="B76" s="58" t="str">
        <f t="shared" si="1"/>
        <v>!!!</v>
      </c>
      <c r="C76" s="141" t="s">
        <v>190</v>
      </c>
      <c r="D76" s="142"/>
      <c r="E76" s="143"/>
      <c r="F76" s="52"/>
      <c r="H76" s="6" t="str">
        <f t="shared" si="7"/>
        <v>Leer</v>
      </c>
      <c r="I76" s="204" t="str">
        <f t="shared" si="3"/>
        <v>Leer</v>
      </c>
      <c r="J76" s="6" t="str">
        <f>VLOOKUP($D76,{"29 -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6" s="6">
        <f t="shared" si="4"/>
        <v>0</v>
      </c>
      <c r="L76" s="6">
        <f t="shared" si="5"/>
        <v>0</v>
      </c>
      <c r="M76" s="6">
        <f t="shared" si="6"/>
        <v>0</v>
      </c>
    </row>
    <row r="77" spans="2:13" ht="15" customHeight="1" x14ac:dyDescent="0.35">
      <c r="B77" s="58" t="str">
        <f t="shared" si="1"/>
        <v>!!!</v>
      </c>
      <c r="C77" s="141" t="s">
        <v>191</v>
      </c>
      <c r="D77" s="142"/>
      <c r="E77" s="143"/>
      <c r="F77" s="52"/>
      <c r="H77" s="6" t="str">
        <f t="shared" si="7"/>
        <v>Leer</v>
      </c>
      <c r="I77" s="204" t="str">
        <f t="shared" si="3"/>
        <v>Leer</v>
      </c>
      <c r="J77" s="6" t="str">
        <f>VLOOKUP($D77,{"29 -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7" s="6">
        <f t="shared" si="4"/>
        <v>0</v>
      </c>
      <c r="L77" s="6">
        <f t="shared" si="5"/>
        <v>0</v>
      </c>
      <c r="M77" s="6">
        <f t="shared" si="6"/>
        <v>0</v>
      </c>
    </row>
    <row r="78" spans="2:13" ht="15" customHeight="1" x14ac:dyDescent="0.35">
      <c r="B78" s="58" t="str">
        <f t="shared" si="1"/>
        <v>!!!</v>
      </c>
      <c r="C78" s="141" t="s">
        <v>192</v>
      </c>
      <c r="D78" s="142"/>
      <c r="E78" s="143"/>
      <c r="F78" s="52"/>
      <c r="H78" s="6" t="str">
        <f t="shared" si="7"/>
        <v>Leer</v>
      </c>
      <c r="I78" s="204" t="str">
        <f t="shared" si="3"/>
        <v>Leer</v>
      </c>
      <c r="J78" s="6" t="str">
        <f>VLOOKUP($D78,{"29 -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8" s="6">
        <f t="shared" si="4"/>
        <v>0</v>
      </c>
      <c r="L78" s="6">
        <f t="shared" si="5"/>
        <v>0</v>
      </c>
      <c r="M78" s="6">
        <f t="shared" ref="M78:M109" si="8">COUNTIF(E$14:E$213,E78)</f>
        <v>0</v>
      </c>
    </row>
    <row r="79" spans="2:13" ht="15" customHeight="1" x14ac:dyDescent="0.35">
      <c r="B79" s="58" t="str">
        <f t="shared" ref="B79:B142" si="9">IF(SUM(K79:L79)&lt;2,"!!!","")</f>
        <v>!!!</v>
      </c>
      <c r="C79" s="141" t="s">
        <v>193</v>
      </c>
      <c r="D79" s="142"/>
      <c r="E79" s="143"/>
      <c r="F79" s="52"/>
      <c r="H79" s="6" t="str">
        <f t="shared" ref="H79:H110" si="10">IF(D78&lt;&gt;"","Einrichtungen2","Leer")</f>
        <v>Leer</v>
      </c>
      <c r="I79" s="204" t="str">
        <f t="shared" ref="I79:I142" si="11">IF(LEN($D79),VALUE($C79),"Leer")</f>
        <v>Leer</v>
      </c>
      <c r="J79" s="6" t="str">
        <f>VLOOKUP($D79,{"29 -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9" s="6">
        <f t="shared" ref="K79:K142" si="12">IF($D79&lt;&gt;"",1,0)</f>
        <v>0</v>
      </c>
      <c r="L79" s="6">
        <f t="shared" ref="L79:L142" si="13">IF(LEN($E79)&gt;0,1,0)</f>
        <v>0</v>
      </c>
      <c r="M79" s="6">
        <f t="shared" si="8"/>
        <v>0</v>
      </c>
    </row>
    <row r="80" spans="2:13" ht="15" customHeight="1" x14ac:dyDescent="0.35">
      <c r="B80" s="58" t="str">
        <f t="shared" si="9"/>
        <v>!!!</v>
      </c>
      <c r="C80" s="141" t="s">
        <v>194</v>
      </c>
      <c r="D80" s="142"/>
      <c r="E80" s="143"/>
      <c r="F80" s="52"/>
      <c r="H80" s="6" t="str">
        <f t="shared" si="10"/>
        <v>Leer</v>
      </c>
      <c r="I80" s="204" t="str">
        <f t="shared" si="11"/>
        <v>Leer</v>
      </c>
      <c r="J80" s="6" t="str">
        <f>VLOOKUP($D80,{"29 -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0" s="6">
        <f t="shared" si="12"/>
        <v>0</v>
      </c>
      <c r="L80" s="6">
        <f t="shared" si="13"/>
        <v>0</v>
      </c>
      <c r="M80" s="6">
        <f t="shared" si="8"/>
        <v>0</v>
      </c>
    </row>
    <row r="81" spans="2:13" ht="15" customHeight="1" x14ac:dyDescent="0.35">
      <c r="B81" s="58" t="str">
        <f t="shared" si="9"/>
        <v>!!!</v>
      </c>
      <c r="C81" s="141" t="s">
        <v>195</v>
      </c>
      <c r="D81" s="142"/>
      <c r="E81" s="143"/>
      <c r="F81" s="52"/>
      <c r="H81" s="6" t="str">
        <f t="shared" si="10"/>
        <v>Leer</v>
      </c>
      <c r="I81" s="204" t="str">
        <f t="shared" si="11"/>
        <v>Leer</v>
      </c>
      <c r="J81" s="6" t="str">
        <f>VLOOKUP($D81,{"29 -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1" s="6">
        <f t="shared" si="12"/>
        <v>0</v>
      </c>
      <c r="L81" s="6">
        <f t="shared" si="13"/>
        <v>0</v>
      </c>
      <c r="M81" s="6">
        <f t="shared" si="8"/>
        <v>0</v>
      </c>
    </row>
    <row r="82" spans="2:13" ht="15" customHeight="1" x14ac:dyDescent="0.35">
      <c r="B82" s="58" t="str">
        <f t="shared" si="9"/>
        <v>!!!</v>
      </c>
      <c r="C82" s="141" t="s">
        <v>196</v>
      </c>
      <c r="D82" s="142"/>
      <c r="E82" s="143"/>
      <c r="F82" s="52"/>
      <c r="H82" s="6" t="str">
        <f t="shared" si="10"/>
        <v>Leer</v>
      </c>
      <c r="I82" s="204" t="str">
        <f t="shared" si="11"/>
        <v>Leer</v>
      </c>
      <c r="J82" s="6" t="str">
        <f>VLOOKUP($D82,{"29 -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2" s="6">
        <f t="shared" si="12"/>
        <v>0</v>
      </c>
      <c r="L82" s="6">
        <f t="shared" si="13"/>
        <v>0</v>
      </c>
      <c r="M82" s="6">
        <f t="shared" si="8"/>
        <v>0</v>
      </c>
    </row>
    <row r="83" spans="2:13" ht="15" customHeight="1" x14ac:dyDescent="0.35">
      <c r="B83" s="58" t="str">
        <f t="shared" si="9"/>
        <v>!!!</v>
      </c>
      <c r="C83" s="141" t="s">
        <v>197</v>
      </c>
      <c r="D83" s="142"/>
      <c r="E83" s="143"/>
      <c r="F83" s="52"/>
      <c r="H83" s="6" t="str">
        <f t="shared" si="10"/>
        <v>Leer</v>
      </c>
      <c r="I83" s="204" t="str">
        <f t="shared" si="11"/>
        <v>Leer</v>
      </c>
      <c r="J83" s="6" t="str">
        <f>VLOOKUP($D83,{"29 -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3" s="6">
        <f t="shared" si="12"/>
        <v>0</v>
      </c>
      <c r="L83" s="6">
        <f t="shared" si="13"/>
        <v>0</v>
      </c>
      <c r="M83" s="6">
        <f t="shared" si="8"/>
        <v>0</v>
      </c>
    </row>
    <row r="84" spans="2:13" ht="15" customHeight="1" x14ac:dyDescent="0.35">
      <c r="B84" s="58" t="str">
        <f t="shared" si="9"/>
        <v>!!!</v>
      </c>
      <c r="C84" s="141" t="s">
        <v>198</v>
      </c>
      <c r="D84" s="142"/>
      <c r="E84" s="143"/>
      <c r="F84" s="52"/>
      <c r="H84" s="6" t="str">
        <f t="shared" si="10"/>
        <v>Leer</v>
      </c>
      <c r="I84" s="204" t="str">
        <f t="shared" si="11"/>
        <v>Leer</v>
      </c>
      <c r="J84" s="6" t="str">
        <f>VLOOKUP($D84,{"29 -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4" s="6">
        <f t="shared" si="12"/>
        <v>0</v>
      </c>
      <c r="L84" s="6">
        <f t="shared" si="13"/>
        <v>0</v>
      </c>
      <c r="M84" s="6">
        <f t="shared" si="8"/>
        <v>0</v>
      </c>
    </row>
    <row r="85" spans="2:13" ht="15" customHeight="1" x14ac:dyDescent="0.35">
      <c r="B85" s="58" t="str">
        <f t="shared" si="9"/>
        <v>!!!</v>
      </c>
      <c r="C85" s="141" t="s">
        <v>199</v>
      </c>
      <c r="D85" s="142"/>
      <c r="E85" s="143"/>
      <c r="F85" s="52"/>
      <c r="H85" s="6" t="str">
        <f t="shared" si="10"/>
        <v>Leer</v>
      </c>
      <c r="I85" s="204" t="str">
        <f t="shared" si="11"/>
        <v>Leer</v>
      </c>
      <c r="J85" s="6" t="str">
        <f>VLOOKUP($D85,{"29 -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5" s="6">
        <f t="shared" si="12"/>
        <v>0</v>
      </c>
      <c r="L85" s="6">
        <f t="shared" si="13"/>
        <v>0</v>
      </c>
      <c r="M85" s="6">
        <f t="shared" si="8"/>
        <v>0</v>
      </c>
    </row>
    <row r="86" spans="2:13" ht="15" customHeight="1" x14ac:dyDescent="0.35">
      <c r="B86" s="58" t="str">
        <f t="shared" si="9"/>
        <v>!!!</v>
      </c>
      <c r="C86" s="141" t="s">
        <v>200</v>
      </c>
      <c r="D86" s="142"/>
      <c r="E86" s="143"/>
      <c r="F86" s="52"/>
      <c r="H86" s="6" t="str">
        <f t="shared" si="10"/>
        <v>Leer</v>
      </c>
      <c r="I86" s="204" t="str">
        <f t="shared" si="11"/>
        <v>Leer</v>
      </c>
      <c r="J86" s="6" t="str">
        <f>VLOOKUP($D86,{"29 -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6" s="6">
        <f t="shared" si="12"/>
        <v>0</v>
      </c>
      <c r="L86" s="6">
        <f t="shared" si="13"/>
        <v>0</v>
      </c>
      <c r="M86" s="6">
        <f t="shared" si="8"/>
        <v>0</v>
      </c>
    </row>
    <row r="87" spans="2:13" ht="15" customHeight="1" x14ac:dyDescent="0.35">
      <c r="B87" s="58" t="str">
        <f t="shared" si="9"/>
        <v>!!!</v>
      </c>
      <c r="C87" s="141" t="s">
        <v>201</v>
      </c>
      <c r="D87" s="142"/>
      <c r="E87" s="143"/>
      <c r="F87" s="52"/>
      <c r="H87" s="6" t="str">
        <f t="shared" si="10"/>
        <v>Leer</v>
      </c>
      <c r="I87" s="204" t="str">
        <f t="shared" si="11"/>
        <v>Leer</v>
      </c>
      <c r="J87" s="6" t="str">
        <f>VLOOKUP($D87,{"29 -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7" s="6">
        <f t="shared" si="12"/>
        <v>0</v>
      </c>
      <c r="L87" s="6">
        <f t="shared" si="13"/>
        <v>0</v>
      </c>
      <c r="M87" s="6">
        <f t="shared" si="8"/>
        <v>0</v>
      </c>
    </row>
    <row r="88" spans="2:13" ht="15" customHeight="1" x14ac:dyDescent="0.35">
      <c r="B88" s="58" t="str">
        <f t="shared" si="9"/>
        <v>!!!</v>
      </c>
      <c r="C88" s="141" t="s">
        <v>202</v>
      </c>
      <c r="D88" s="142"/>
      <c r="E88" s="143"/>
      <c r="F88" s="52"/>
      <c r="H88" s="6" t="str">
        <f t="shared" si="10"/>
        <v>Leer</v>
      </c>
      <c r="I88" s="204" t="str">
        <f t="shared" si="11"/>
        <v>Leer</v>
      </c>
      <c r="J88" s="6" t="str">
        <f>VLOOKUP($D88,{"29 -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8" s="6">
        <f t="shared" si="12"/>
        <v>0</v>
      </c>
      <c r="L88" s="6">
        <f t="shared" si="13"/>
        <v>0</v>
      </c>
      <c r="M88" s="6">
        <f t="shared" si="8"/>
        <v>0</v>
      </c>
    </row>
    <row r="89" spans="2:13" ht="15" customHeight="1" x14ac:dyDescent="0.35">
      <c r="B89" s="58" t="str">
        <f t="shared" si="9"/>
        <v>!!!</v>
      </c>
      <c r="C89" s="141" t="s">
        <v>203</v>
      </c>
      <c r="D89" s="142"/>
      <c r="E89" s="143"/>
      <c r="F89" s="52"/>
      <c r="H89" s="6" t="str">
        <f t="shared" si="10"/>
        <v>Leer</v>
      </c>
      <c r="I89" s="204" t="str">
        <f t="shared" si="11"/>
        <v>Leer</v>
      </c>
      <c r="J89" s="6" t="str">
        <f>VLOOKUP($D89,{"29 -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9" s="6">
        <f t="shared" si="12"/>
        <v>0</v>
      </c>
      <c r="L89" s="6">
        <f t="shared" si="13"/>
        <v>0</v>
      </c>
      <c r="M89" s="6">
        <f t="shared" si="8"/>
        <v>0</v>
      </c>
    </row>
    <row r="90" spans="2:13" ht="15" customHeight="1" x14ac:dyDescent="0.35">
      <c r="B90" s="58" t="str">
        <f t="shared" si="9"/>
        <v>!!!</v>
      </c>
      <c r="C90" s="141" t="s">
        <v>204</v>
      </c>
      <c r="D90" s="142"/>
      <c r="E90" s="143"/>
      <c r="F90" s="52"/>
      <c r="H90" s="6" t="str">
        <f t="shared" si="10"/>
        <v>Leer</v>
      </c>
      <c r="I90" s="204" t="str">
        <f t="shared" si="11"/>
        <v>Leer</v>
      </c>
      <c r="J90" s="6" t="str">
        <f>VLOOKUP($D90,{"29 -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0" s="6">
        <f t="shared" si="12"/>
        <v>0</v>
      </c>
      <c r="L90" s="6">
        <f t="shared" si="13"/>
        <v>0</v>
      </c>
      <c r="M90" s="6">
        <f t="shared" si="8"/>
        <v>0</v>
      </c>
    </row>
    <row r="91" spans="2:13" ht="15" customHeight="1" x14ac:dyDescent="0.35">
      <c r="B91" s="58" t="str">
        <f t="shared" si="9"/>
        <v>!!!</v>
      </c>
      <c r="C91" s="141" t="s">
        <v>205</v>
      </c>
      <c r="D91" s="142"/>
      <c r="E91" s="143"/>
      <c r="F91" s="52"/>
      <c r="H91" s="6" t="str">
        <f t="shared" si="10"/>
        <v>Leer</v>
      </c>
      <c r="I91" s="204" t="str">
        <f t="shared" si="11"/>
        <v>Leer</v>
      </c>
      <c r="J91" s="6" t="str">
        <f>VLOOKUP($D91,{"29 -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1" s="6">
        <f t="shared" si="12"/>
        <v>0</v>
      </c>
      <c r="L91" s="6">
        <f t="shared" si="13"/>
        <v>0</v>
      </c>
      <c r="M91" s="6">
        <f t="shared" si="8"/>
        <v>0</v>
      </c>
    </row>
    <row r="92" spans="2:13" ht="15" customHeight="1" x14ac:dyDescent="0.35">
      <c r="B92" s="58" t="str">
        <f t="shared" si="9"/>
        <v>!!!</v>
      </c>
      <c r="C92" s="141" t="s">
        <v>206</v>
      </c>
      <c r="D92" s="142"/>
      <c r="E92" s="143"/>
      <c r="F92" s="52"/>
      <c r="H92" s="6" t="str">
        <f t="shared" si="10"/>
        <v>Leer</v>
      </c>
      <c r="I92" s="204" t="str">
        <f t="shared" si="11"/>
        <v>Leer</v>
      </c>
      <c r="J92" s="6" t="str">
        <f>VLOOKUP($D92,{"29 -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2" s="6">
        <f t="shared" si="12"/>
        <v>0</v>
      </c>
      <c r="L92" s="6">
        <f t="shared" si="13"/>
        <v>0</v>
      </c>
      <c r="M92" s="6">
        <f t="shared" si="8"/>
        <v>0</v>
      </c>
    </row>
    <row r="93" spans="2:13" ht="15" customHeight="1" x14ac:dyDescent="0.35">
      <c r="B93" s="58" t="str">
        <f t="shared" si="9"/>
        <v>!!!</v>
      </c>
      <c r="C93" s="141" t="s">
        <v>207</v>
      </c>
      <c r="D93" s="142"/>
      <c r="E93" s="143"/>
      <c r="F93" s="52"/>
      <c r="H93" s="6" t="str">
        <f t="shared" si="10"/>
        <v>Leer</v>
      </c>
      <c r="I93" s="204" t="str">
        <f t="shared" si="11"/>
        <v>Leer</v>
      </c>
      <c r="J93" s="6" t="str">
        <f>VLOOKUP($D93,{"29 -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3" s="6">
        <f t="shared" si="12"/>
        <v>0</v>
      </c>
      <c r="L93" s="6">
        <f t="shared" si="13"/>
        <v>0</v>
      </c>
      <c r="M93" s="6">
        <f t="shared" si="8"/>
        <v>0</v>
      </c>
    </row>
    <row r="94" spans="2:13" ht="15" customHeight="1" x14ac:dyDescent="0.35">
      <c r="B94" s="58" t="str">
        <f t="shared" si="9"/>
        <v>!!!</v>
      </c>
      <c r="C94" s="141" t="s">
        <v>208</v>
      </c>
      <c r="D94" s="142"/>
      <c r="E94" s="143"/>
      <c r="F94" s="52"/>
      <c r="H94" s="6" t="str">
        <f t="shared" si="10"/>
        <v>Leer</v>
      </c>
      <c r="I94" s="204" t="str">
        <f t="shared" si="11"/>
        <v>Leer</v>
      </c>
      <c r="J94" s="6" t="str">
        <f>VLOOKUP($D94,{"29 -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4" s="6">
        <f t="shared" si="12"/>
        <v>0</v>
      </c>
      <c r="L94" s="6">
        <f t="shared" si="13"/>
        <v>0</v>
      </c>
      <c r="M94" s="6">
        <f t="shared" si="8"/>
        <v>0</v>
      </c>
    </row>
    <row r="95" spans="2:13" ht="15" customHeight="1" x14ac:dyDescent="0.35">
      <c r="B95" s="58" t="str">
        <f t="shared" si="9"/>
        <v>!!!</v>
      </c>
      <c r="C95" s="141" t="s">
        <v>209</v>
      </c>
      <c r="D95" s="142"/>
      <c r="E95" s="143"/>
      <c r="F95" s="52"/>
      <c r="H95" s="6" t="str">
        <f t="shared" si="10"/>
        <v>Leer</v>
      </c>
      <c r="I95" s="204" t="str">
        <f t="shared" si="11"/>
        <v>Leer</v>
      </c>
      <c r="J95" s="6" t="str">
        <f>VLOOKUP($D95,{"29 -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5" s="6">
        <f t="shared" si="12"/>
        <v>0</v>
      </c>
      <c r="L95" s="6">
        <f t="shared" si="13"/>
        <v>0</v>
      </c>
      <c r="M95" s="6">
        <f t="shared" si="8"/>
        <v>0</v>
      </c>
    </row>
    <row r="96" spans="2:13" ht="15" customHeight="1" x14ac:dyDescent="0.35">
      <c r="B96" s="58" t="str">
        <f t="shared" si="9"/>
        <v>!!!</v>
      </c>
      <c r="C96" s="141" t="s">
        <v>210</v>
      </c>
      <c r="D96" s="142"/>
      <c r="E96" s="143"/>
      <c r="F96" s="52"/>
      <c r="H96" s="6" t="str">
        <f t="shared" si="10"/>
        <v>Leer</v>
      </c>
      <c r="I96" s="204" t="str">
        <f t="shared" si="11"/>
        <v>Leer</v>
      </c>
      <c r="J96" s="6" t="str">
        <f>VLOOKUP($D96,{"29 -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6" s="6">
        <f t="shared" si="12"/>
        <v>0</v>
      </c>
      <c r="L96" s="6">
        <f t="shared" si="13"/>
        <v>0</v>
      </c>
      <c r="M96" s="6">
        <f t="shared" si="8"/>
        <v>0</v>
      </c>
    </row>
    <row r="97" spans="2:13" ht="15" customHeight="1" x14ac:dyDescent="0.35">
      <c r="B97" s="58" t="str">
        <f t="shared" si="9"/>
        <v>!!!</v>
      </c>
      <c r="C97" s="141" t="s">
        <v>211</v>
      </c>
      <c r="D97" s="142"/>
      <c r="E97" s="143"/>
      <c r="F97" s="52"/>
      <c r="H97" s="6" t="str">
        <f t="shared" si="10"/>
        <v>Leer</v>
      </c>
      <c r="I97" s="204" t="str">
        <f t="shared" si="11"/>
        <v>Leer</v>
      </c>
      <c r="J97" s="6" t="str">
        <f>VLOOKUP($D97,{"29 -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7" s="6">
        <f t="shared" si="12"/>
        <v>0</v>
      </c>
      <c r="L97" s="6">
        <f t="shared" si="13"/>
        <v>0</v>
      </c>
      <c r="M97" s="6">
        <f t="shared" si="8"/>
        <v>0</v>
      </c>
    </row>
    <row r="98" spans="2:13" ht="15" customHeight="1" x14ac:dyDescent="0.35">
      <c r="B98" s="58" t="str">
        <f t="shared" si="9"/>
        <v>!!!</v>
      </c>
      <c r="C98" s="141" t="s">
        <v>212</v>
      </c>
      <c r="D98" s="142"/>
      <c r="E98" s="143"/>
      <c r="F98" s="52"/>
      <c r="H98" s="6" t="str">
        <f t="shared" si="10"/>
        <v>Leer</v>
      </c>
      <c r="I98" s="204" t="str">
        <f t="shared" si="11"/>
        <v>Leer</v>
      </c>
      <c r="J98" s="6" t="str">
        <f>VLOOKUP($D98,{"29 -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8" s="6">
        <f t="shared" si="12"/>
        <v>0</v>
      </c>
      <c r="L98" s="6">
        <f t="shared" si="13"/>
        <v>0</v>
      </c>
      <c r="M98" s="6">
        <f t="shared" si="8"/>
        <v>0</v>
      </c>
    </row>
    <row r="99" spans="2:13" ht="15" customHeight="1" x14ac:dyDescent="0.35">
      <c r="B99" s="58" t="str">
        <f t="shared" si="9"/>
        <v>!!!</v>
      </c>
      <c r="C99" s="141" t="s">
        <v>213</v>
      </c>
      <c r="D99" s="142"/>
      <c r="E99" s="143"/>
      <c r="F99" s="52"/>
      <c r="H99" s="6" t="str">
        <f t="shared" si="10"/>
        <v>Leer</v>
      </c>
      <c r="I99" s="204" t="str">
        <f t="shared" si="11"/>
        <v>Leer</v>
      </c>
      <c r="J99" s="6" t="str">
        <f>VLOOKUP($D99,{"29 -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9" s="6">
        <f t="shared" si="12"/>
        <v>0</v>
      </c>
      <c r="L99" s="6">
        <f t="shared" si="13"/>
        <v>0</v>
      </c>
      <c r="M99" s="6">
        <f t="shared" si="8"/>
        <v>0</v>
      </c>
    </row>
    <row r="100" spans="2:13" ht="15" customHeight="1" x14ac:dyDescent="0.35">
      <c r="B100" s="58" t="str">
        <f t="shared" si="9"/>
        <v>!!!</v>
      </c>
      <c r="C100" s="141" t="s">
        <v>214</v>
      </c>
      <c r="D100" s="142"/>
      <c r="E100" s="143"/>
      <c r="F100" s="52"/>
      <c r="H100" s="6" t="str">
        <f t="shared" si="10"/>
        <v>Leer</v>
      </c>
      <c r="I100" s="204" t="str">
        <f t="shared" si="11"/>
        <v>Leer</v>
      </c>
      <c r="J100" s="6" t="str">
        <f>VLOOKUP($D100,{"29 -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0" s="6">
        <f t="shared" si="12"/>
        <v>0</v>
      </c>
      <c r="L100" s="6">
        <f t="shared" si="13"/>
        <v>0</v>
      </c>
      <c r="M100" s="6">
        <f t="shared" si="8"/>
        <v>0</v>
      </c>
    </row>
    <row r="101" spans="2:13" ht="15" customHeight="1" x14ac:dyDescent="0.35">
      <c r="B101" s="58" t="str">
        <f t="shared" si="9"/>
        <v>!!!</v>
      </c>
      <c r="C101" s="141" t="s">
        <v>215</v>
      </c>
      <c r="D101" s="142"/>
      <c r="E101" s="143"/>
      <c r="F101" s="52"/>
      <c r="H101" s="6" t="str">
        <f t="shared" si="10"/>
        <v>Leer</v>
      </c>
      <c r="I101" s="204" t="str">
        <f t="shared" si="11"/>
        <v>Leer</v>
      </c>
      <c r="J101" s="6" t="str">
        <f>VLOOKUP($D101,{"29 -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1" s="6">
        <f t="shared" si="12"/>
        <v>0</v>
      </c>
      <c r="L101" s="6">
        <f t="shared" si="13"/>
        <v>0</v>
      </c>
      <c r="M101" s="6">
        <f t="shared" si="8"/>
        <v>0</v>
      </c>
    </row>
    <row r="102" spans="2:13" ht="15" customHeight="1" x14ac:dyDescent="0.35">
      <c r="B102" s="58" t="str">
        <f t="shared" si="9"/>
        <v>!!!</v>
      </c>
      <c r="C102" s="141" t="s">
        <v>216</v>
      </c>
      <c r="D102" s="142"/>
      <c r="E102" s="143"/>
      <c r="F102" s="52"/>
      <c r="H102" s="6" t="str">
        <f t="shared" si="10"/>
        <v>Leer</v>
      </c>
      <c r="I102" s="204" t="str">
        <f t="shared" si="11"/>
        <v>Leer</v>
      </c>
      <c r="J102" s="6" t="str">
        <f>VLOOKUP($D102,{"29 -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2" s="6">
        <f t="shared" si="12"/>
        <v>0</v>
      </c>
      <c r="L102" s="6">
        <f t="shared" si="13"/>
        <v>0</v>
      </c>
      <c r="M102" s="6">
        <f t="shared" si="8"/>
        <v>0</v>
      </c>
    </row>
    <row r="103" spans="2:13" ht="15" customHeight="1" x14ac:dyDescent="0.35">
      <c r="B103" s="58" t="str">
        <f t="shared" si="9"/>
        <v>!!!</v>
      </c>
      <c r="C103" s="141" t="s">
        <v>217</v>
      </c>
      <c r="D103" s="142"/>
      <c r="E103" s="143"/>
      <c r="F103" s="52"/>
      <c r="H103" s="6" t="str">
        <f t="shared" si="10"/>
        <v>Leer</v>
      </c>
      <c r="I103" s="204" t="str">
        <f t="shared" si="11"/>
        <v>Leer</v>
      </c>
      <c r="J103" s="6" t="str">
        <f>VLOOKUP($D103,{"29 -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3" s="6">
        <f t="shared" si="12"/>
        <v>0</v>
      </c>
      <c r="L103" s="6">
        <f t="shared" si="13"/>
        <v>0</v>
      </c>
      <c r="M103" s="6">
        <f t="shared" si="8"/>
        <v>0</v>
      </c>
    </row>
    <row r="104" spans="2:13" ht="15" customHeight="1" x14ac:dyDescent="0.35">
      <c r="B104" s="58" t="str">
        <f t="shared" si="9"/>
        <v>!!!</v>
      </c>
      <c r="C104" s="141" t="s">
        <v>218</v>
      </c>
      <c r="D104" s="142"/>
      <c r="E104" s="143"/>
      <c r="F104" s="52"/>
      <c r="H104" s="6" t="str">
        <f t="shared" si="10"/>
        <v>Leer</v>
      </c>
      <c r="I104" s="204" t="str">
        <f t="shared" si="11"/>
        <v>Leer</v>
      </c>
      <c r="J104" s="6" t="str">
        <f>VLOOKUP($D104,{"29 -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4" s="6">
        <f t="shared" si="12"/>
        <v>0</v>
      </c>
      <c r="L104" s="6">
        <f t="shared" si="13"/>
        <v>0</v>
      </c>
      <c r="M104" s="6">
        <f t="shared" si="8"/>
        <v>0</v>
      </c>
    </row>
    <row r="105" spans="2:13" ht="15" customHeight="1" x14ac:dyDescent="0.35">
      <c r="B105" s="58" t="str">
        <f t="shared" si="9"/>
        <v>!!!</v>
      </c>
      <c r="C105" s="141" t="s">
        <v>219</v>
      </c>
      <c r="D105" s="142"/>
      <c r="E105" s="143"/>
      <c r="F105" s="52"/>
      <c r="H105" s="6" t="str">
        <f t="shared" si="10"/>
        <v>Leer</v>
      </c>
      <c r="I105" s="204" t="str">
        <f t="shared" si="11"/>
        <v>Leer</v>
      </c>
      <c r="J105" s="6" t="str">
        <f>VLOOKUP($D105,{"29 -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5" s="6">
        <f t="shared" si="12"/>
        <v>0</v>
      </c>
      <c r="L105" s="6">
        <f t="shared" si="13"/>
        <v>0</v>
      </c>
      <c r="M105" s="6">
        <f t="shared" si="8"/>
        <v>0</v>
      </c>
    </row>
    <row r="106" spans="2:13" ht="15" customHeight="1" x14ac:dyDescent="0.35">
      <c r="B106" s="58" t="str">
        <f t="shared" si="9"/>
        <v>!!!</v>
      </c>
      <c r="C106" s="141" t="s">
        <v>220</v>
      </c>
      <c r="D106" s="142"/>
      <c r="E106" s="143"/>
      <c r="F106" s="52"/>
      <c r="H106" s="6" t="str">
        <f t="shared" si="10"/>
        <v>Leer</v>
      </c>
      <c r="I106" s="204" t="str">
        <f t="shared" si="11"/>
        <v>Leer</v>
      </c>
      <c r="J106" s="6" t="str">
        <f>VLOOKUP($D106,{"29 -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6" s="6">
        <f t="shared" si="12"/>
        <v>0</v>
      </c>
      <c r="L106" s="6">
        <f t="shared" si="13"/>
        <v>0</v>
      </c>
      <c r="M106" s="6">
        <f t="shared" si="8"/>
        <v>0</v>
      </c>
    </row>
    <row r="107" spans="2:13" ht="15" customHeight="1" x14ac:dyDescent="0.35">
      <c r="B107" s="58" t="str">
        <f t="shared" si="9"/>
        <v>!!!</v>
      </c>
      <c r="C107" s="141" t="s">
        <v>221</v>
      </c>
      <c r="D107" s="142"/>
      <c r="E107" s="143"/>
      <c r="F107" s="52"/>
      <c r="H107" s="6" t="str">
        <f t="shared" si="10"/>
        <v>Leer</v>
      </c>
      <c r="I107" s="204" t="str">
        <f t="shared" si="11"/>
        <v>Leer</v>
      </c>
      <c r="J107" s="6" t="str">
        <f>VLOOKUP($D107,{"29 -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7" s="6">
        <f t="shared" si="12"/>
        <v>0</v>
      </c>
      <c r="L107" s="6">
        <f t="shared" si="13"/>
        <v>0</v>
      </c>
      <c r="M107" s="6">
        <f t="shared" si="8"/>
        <v>0</v>
      </c>
    </row>
    <row r="108" spans="2:13" ht="15" customHeight="1" x14ac:dyDescent="0.35">
      <c r="B108" s="58" t="str">
        <f t="shared" si="9"/>
        <v>!!!</v>
      </c>
      <c r="C108" s="141" t="s">
        <v>222</v>
      </c>
      <c r="D108" s="142"/>
      <c r="E108" s="143"/>
      <c r="F108" s="52"/>
      <c r="H108" s="6" t="str">
        <f t="shared" si="10"/>
        <v>Leer</v>
      </c>
      <c r="I108" s="204" t="str">
        <f t="shared" si="11"/>
        <v>Leer</v>
      </c>
      <c r="J108" s="6" t="str">
        <f>VLOOKUP($D108,{"29 -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8" s="6">
        <f t="shared" si="12"/>
        <v>0</v>
      </c>
      <c r="L108" s="6">
        <f t="shared" si="13"/>
        <v>0</v>
      </c>
      <c r="M108" s="6">
        <f t="shared" si="8"/>
        <v>0</v>
      </c>
    </row>
    <row r="109" spans="2:13" ht="15" customHeight="1" x14ac:dyDescent="0.35">
      <c r="B109" s="58" t="str">
        <f t="shared" si="9"/>
        <v>!!!</v>
      </c>
      <c r="C109" s="141" t="s">
        <v>223</v>
      </c>
      <c r="D109" s="142"/>
      <c r="E109" s="143"/>
      <c r="F109" s="52"/>
      <c r="H109" s="6" t="str">
        <f t="shared" si="10"/>
        <v>Leer</v>
      </c>
      <c r="I109" s="204" t="str">
        <f t="shared" si="11"/>
        <v>Leer</v>
      </c>
      <c r="J109" s="6" t="str">
        <f>VLOOKUP($D109,{"29 -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9" s="6">
        <f t="shared" si="12"/>
        <v>0</v>
      </c>
      <c r="L109" s="6">
        <f t="shared" si="13"/>
        <v>0</v>
      </c>
      <c r="M109" s="6">
        <f t="shared" si="8"/>
        <v>0</v>
      </c>
    </row>
    <row r="110" spans="2:13" ht="15" customHeight="1" x14ac:dyDescent="0.35">
      <c r="B110" s="58" t="str">
        <f t="shared" si="9"/>
        <v>!!!</v>
      </c>
      <c r="C110" s="141" t="s">
        <v>224</v>
      </c>
      <c r="D110" s="142"/>
      <c r="E110" s="143"/>
      <c r="F110" s="52"/>
      <c r="H110" s="6" t="str">
        <f t="shared" si="10"/>
        <v>Leer</v>
      </c>
      <c r="I110" s="204" t="str">
        <f t="shared" si="11"/>
        <v>Leer</v>
      </c>
      <c r="J110" s="6" t="str">
        <f>VLOOKUP($D110,{"29 -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0" s="6">
        <f t="shared" si="12"/>
        <v>0</v>
      </c>
      <c r="L110" s="6">
        <f t="shared" si="13"/>
        <v>0</v>
      </c>
      <c r="M110" s="6">
        <f t="shared" ref="M110:M141" si="14">COUNTIF(E$14:E$213,E110)</f>
        <v>0</v>
      </c>
    </row>
    <row r="111" spans="2:13" ht="15" customHeight="1" x14ac:dyDescent="0.35">
      <c r="B111" s="58" t="str">
        <f t="shared" si="9"/>
        <v>!!!</v>
      </c>
      <c r="C111" s="141" t="s">
        <v>225</v>
      </c>
      <c r="D111" s="142"/>
      <c r="E111" s="143"/>
      <c r="F111" s="52"/>
      <c r="H111" s="6" t="str">
        <f t="shared" ref="H111:H142" si="15">IF(D110&lt;&gt;"","Einrichtungen2","Leer")</f>
        <v>Leer</v>
      </c>
      <c r="I111" s="204" t="str">
        <f t="shared" si="11"/>
        <v>Leer</v>
      </c>
      <c r="J111" s="6" t="str">
        <f>VLOOKUP($D111,{"29 -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1" s="6">
        <f t="shared" si="12"/>
        <v>0</v>
      </c>
      <c r="L111" s="6">
        <f t="shared" si="13"/>
        <v>0</v>
      </c>
      <c r="M111" s="6">
        <f t="shared" si="14"/>
        <v>0</v>
      </c>
    </row>
    <row r="112" spans="2:13" ht="15" customHeight="1" x14ac:dyDescent="0.35">
      <c r="B112" s="58" t="str">
        <f t="shared" si="9"/>
        <v>!!!</v>
      </c>
      <c r="C112" s="141" t="s">
        <v>226</v>
      </c>
      <c r="D112" s="142"/>
      <c r="E112" s="143"/>
      <c r="F112" s="52"/>
      <c r="H112" s="6" t="str">
        <f t="shared" si="15"/>
        <v>Leer</v>
      </c>
      <c r="I112" s="204" t="str">
        <f t="shared" si="11"/>
        <v>Leer</v>
      </c>
      <c r="J112" s="6" t="str">
        <f>VLOOKUP($D112,{"29 -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2" s="6">
        <f t="shared" si="12"/>
        <v>0</v>
      </c>
      <c r="L112" s="6">
        <f t="shared" si="13"/>
        <v>0</v>
      </c>
      <c r="M112" s="6">
        <f t="shared" si="14"/>
        <v>0</v>
      </c>
    </row>
    <row r="113" spans="2:13" ht="15" customHeight="1" x14ac:dyDescent="0.35">
      <c r="B113" s="58" t="str">
        <f t="shared" si="9"/>
        <v>!!!</v>
      </c>
      <c r="C113" s="141" t="s">
        <v>227</v>
      </c>
      <c r="D113" s="142"/>
      <c r="E113" s="143"/>
      <c r="F113" s="52"/>
      <c r="H113" s="6" t="str">
        <f t="shared" si="15"/>
        <v>Leer</v>
      </c>
      <c r="I113" s="204" t="str">
        <f t="shared" si="11"/>
        <v>Leer</v>
      </c>
      <c r="J113" s="6" t="str">
        <f>VLOOKUP($D113,{"29 -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3" s="6">
        <f t="shared" si="12"/>
        <v>0</v>
      </c>
      <c r="L113" s="6">
        <f t="shared" si="13"/>
        <v>0</v>
      </c>
      <c r="M113" s="6">
        <f t="shared" si="14"/>
        <v>0</v>
      </c>
    </row>
    <row r="114" spans="2:13" ht="15" customHeight="1" x14ac:dyDescent="0.35">
      <c r="B114" s="58" t="str">
        <f t="shared" si="9"/>
        <v>!!!</v>
      </c>
      <c r="C114" s="141" t="s">
        <v>240</v>
      </c>
      <c r="D114" s="142"/>
      <c r="E114" s="143"/>
      <c r="F114" s="52"/>
      <c r="H114" s="6" t="str">
        <f t="shared" si="15"/>
        <v>Leer</v>
      </c>
      <c r="I114" s="204" t="str">
        <f t="shared" si="11"/>
        <v>Leer</v>
      </c>
      <c r="J114" s="6" t="str">
        <f>VLOOKUP($D114,{"29 -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4" s="6">
        <f t="shared" si="12"/>
        <v>0</v>
      </c>
      <c r="L114" s="6">
        <f t="shared" si="13"/>
        <v>0</v>
      </c>
      <c r="M114" s="6">
        <f t="shared" si="14"/>
        <v>0</v>
      </c>
    </row>
    <row r="115" spans="2:13" ht="15" customHeight="1" x14ac:dyDescent="0.35">
      <c r="B115" s="58" t="str">
        <f t="shared" si="9"/>
        <v>!!!</v>
      </c>
      <c r="C115" s="141" t="s">
        <v>241</v>
      </c>
      <c r="D115" s="142"/>
      <c r="E115" s="143"/>
      <c r="F115" s="52"/>
      <c r="H115" s="6" t="str">
        <f t="shared" si="15"/>
        <v>Leer</v>
      </c>
      <c r="I115" s="204" t="str">
        <f t="shared" si="11"/>
        <v>Leer</v>
      </c>
      <c r="J115" s="6" t="str">
        <f>VLOOKUP($D115,{"29 -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5" s="6">
        <f t="shared" si="12"/>
        <v>0</v>
      </c>
      <c r="L115" s="6">
        <f t="shared" si="13"/>
        <v>0</v>
      </c>
      <c r="M115" s="6">
        <f t="shared" si="14"/>
        <v>0</v>
      </c>
    </row>
    <row r="116" spans="2:13" ht="15" customHeight="1" x14ac:dyDescent="0.35">
      <c r="B116" s="58" t="str">
        <f t="shared" si="9"/>
        <v>!!!</v>
      </c>
      <c r="C116" s="141" t="s">
        <v>242</v>
      </c>
      <c r="D116" s="142"/>
      <c r="E116" s="143"/>
      <c r="F116" s="52"/>
      <c r="H116" s="6" t="str">
        <f t="shared" si="15"/>
        <v>Leer</v>
      </c>
      <c r="I116" s="204" t="str">
        <f t="shared" si="11"/>
        <v>Leer</v>
      </c>
      <c r="J116" s="6" t="str">
        <f>VLOOKUP($D116,{"29 -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6" s="6">
        <f t="shared" si="12"/>
        <v>0</v>
      </c>
      <c r="L116" s="6">
        <f t="shared" si="13"/>
        <v>0</v>
      </c>
      <c r="M116" s="6">
        <f t="shared" si="14"/>
        <v>0</v>
      </c>
    </row>
    <row r="117" spans="2:13" ht="15" customHeight="1" x14ac:dyDescent="0.35">
      <c r="B117" s="58" t="str">
        <f t="shared" si="9"/>
        <v>!!!</v>
      </c>
      <c r="C117" s="141" t="s">
        <v>243</v>
      </c>
      <c r="D117" s="142"/>
      <c r="E117" s="143"/>
      <c r="F117" s="52"/>
      <c r="H117" s="6" t="str">
        <f t="shared" si="15"/>
        <v>Leer</v>
      </c>
      <c r="I117" s="204" t="str">
        <f t="shared" si="11"/>
        <v>Leer</v>
      </c>
      <c r="J117" s="6" t="str">
        <f>VLOOKUP($D117,{"29 -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7" s="6">
        <f t="shared" si="12"/>
        <v>0</v>
      </c>
      <c r="L117" s="6">
        <f t="shared" si="13"/>
        <v>0</v>
      </c>
      <c r="M117" s="6">
        <f t="shared" si="14"/>
        <v>0</v>
      </c>
    </row>
    <row r="118" spans="2:13" ht="15" customHeight="1" x14ac:dyDescent="0.35">
      <c r="B118" s="58" t="str">
        <f t="shared" si="9"/>
        <v>!!!</v>
      </c>
      <c r="C118" s="141" t="s">
        <v>244</v>
      </c>
      <c r="D118" s="142"/>
      <c r="E118" s="143"/>
      <c r="F118" s="52"/>
      <c r="H118" s="6" t="str">
        <f t="shared" si="15"/>
        <v>Leer</v>
      </c>
      <c r="I118" s="204" t="str">
        <f t="shared" si="11"/>
        <v>Leer</v>
      </c>
      <c r="J118" s="6" t="str">
        <f>VLOOKUP($D118,{"29 -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8" s="6">
        <f t="shared" si="12"/>
        <v>0</v>
      </c>
      <c r="L118" s="6">
        <f t="shared" si="13"/>
        <v>0</v>
      </c>
      <c r="M118" s="6">
        <f t="shared" si="14"/>
        <v>0</v>
      </c>
    </row>
    <row r="119" spans="2:13" ht="15" customHeight="1" x14ac:dyDescent="0.35">
      <c r="B119" s="58" t="str">
        <f t="shared" si="9"/>
        <v>!!!</v>
      </c>
      <c r="C119" s="141" t="s">
        <v>245</v>
      </c>
      <c r="D119" s="142"/>
      <c r="E119" s="143"/>
      <c r="F119" s="52"/>
      <c r="H119" s="6" t="str">
        <f t="shared" si="15"/>
        <v>Leer</v>
      </c>
      <c r="I119" s="204" t="str">
        <f t="shared" si="11"/>
        <v>Leer</v>
      </c>
      <c r="J119" s="6" t="str">
        <f>VLOOKUP($D119,{"29 -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9" s="6">
        <f t="shared" si="12"/>
        <v>0</v>
      </c>
      <c r="L119" s="6">
        <f t="shared" si="13"/>
        <v>0</v>
      </c>
      <c r="M119" s="6">
        <f t="shared" si="14"/>
        <v>0</v>
      </c>
    </row>
    <row r="120" spans="2:13" ht="15" customHeight="1" x14ac:dyDescent="0.35">
      <c r="B120" s="58" t="str">
        <f t="shared" si="9"/>
        <v>!!!</v>
      </c>
      <c r="C120" s="141" t="s">
        <v>246</v>
      </c>
      <c r="D120" s="142"/>
      <c r="E120" s="143"/>
      <c r="F120" s="52"/>
      <c r="H120" s="6" t="str">
        <f t="shared" si="15"/>
        <v>Leer</v>
      </c>
      <c r="I120" s="204" t="str">
        <f t="shared" si="11"/>
        <v>Leer</v>
      </c>
      <c r="J120" s="6" t="str">
        <f>VLOOKUP($D120,{"29 -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0" s="6">
        <f t="shared" si="12"/>
        <v>0</v>
      </c>
      <c r="L120" s="6">
        <f t="shared" si="13"/>
        <v>0</v>
      </c>
      <c r="M120" s="6">
        <f t="shared" si="14"/>
        <v>0</v>
      </c>
    </row>
    <row r="121" spans="2:13" ht="15" customHeight="1" x14ac:dyDescent="0.35">
      <c r="B121" s="58" t="str">
        <f t="shared" si="9"/>
        <v>!!!</v>
      </c>
      <c r="C121" s="141" t="s">
        <v>247</v>
      </c>
      <c r="D121" s="142"/>
      <c r="E121" s="143"/>
      <c r="F121" s="52"/>
      <c r="H121" s="6" t="str">
        <f t="shared" si="15"/>
        <v>Leer</v>
      </c>
      <c r="I121" s="204" t="str">
        <f t="shared" si="11"/>
        <v>Leer</v>
      </c>
      <c r="J121" s="6" t="str">
        <f>VLOOKUP($D121,{"29 -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1" s="6">
        <f t="shared" si="12"/>
        <v>0</v>
      </c>
      <c r="L121" s="6">
        <f t="shared" si="13"/>
        <v>0</v>
      </c>
      <c r="M121" s="6">
        <f t="shared" si="14"/>
        <v>0</v>
      </c>
    </row>
    <row r="122" spans="2:13" ht="15" customHeight="1" x14ac:dyDescent="0.35">
      <c r="B122" s="58" t="str">
        <f t="shared" si="9"/>
        <v>!!!</v>
      </c>
      <c r="C122" s="141" t="s">
        <v>248</v>
      </c>
      <c r="D122" s="142"/>
      <c r="E122" s="143"/>
      <c r="F122" s="52"/>
      <c r="H122" s="6" t="str">
        <f t="shared" si="15"/>
        <v>Leer</v>
      </c>
      <c r="I122" s="204" t="str">
        <f t="shared" si="11"/>
        <v>Leer</v>
      </c>
      <c r="J122" s="6" t="str">
        <f>VLOOKUP($D122,{"29 -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2" s="6">
        <f t="shared" si="12"/>
        <v>0</v>
      </c>
      <c r="L122" s="6">
        <f t="shared" si="13"/>
        <v>0</v>
      </c>
      <c r="M122" s="6">
        <f t="shared" si="14"/>
        <v>0</v>
      </c>
    </row>
    <row r="123" spans="2:13" ht="15" customHeight="1" x14ac:dyDescent="0.35">
      <c r="B123" s="58" t="str">
        <f t="shared" si="9"/>
        <v>!!!</v>
      </c>
      <c r="C123" s="141" t="s">
        <v>249</v>
      </c>
      <c r="D123" s="142"/>
      <c r="E123" s="143"/>
      <c r="F123" s="52"/>
      <c r="H123" s="6" t="str">
        <f t="shared" si="15"/>
        <v>Leer</v>
      </c>
      <c r="I123" s="204" t="str">
        <f t="shared" si="11"/>
        <v>Leer</v>
      </c>
      <c r="J123" s="6" t="str">
        <f>VLOOKUP($D123,{"29 -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3" s="6">
        <f t="shared" si="12"/>
        <v>0</v>
      </c>
      <c r="L123" s="6">
        <f t="shared" si="13"/>
        <v>0</v>
      </c>
      <c r="M123" s="6">
        <f t="shared" si="14"/>
        <v>0</v>
      </c>
    </row>
    <row r="124" spans="2:13" ht="15" customHeight="1" x14ac:dyDescent="0.35">
      <c r="B124" s="58" t="str">
        <f t="shared" si="9"/>
        <v>!!!</v>
      </c>
      <c r="C124" s="141" t="s">
        <v>250</v>
      </c>
      <c r="D124" s="142"/>
      <c r="E124" s="143"/>
      <c r="F124" s="52"/>
      <c r="H124" s="6" t="str">
        <f t="shared" si="15"/>
        <v>Leer</v>
      </c>
      <c r="I124" s="204" t="str">
        <f t="shared" si="11"/>
        <v>Leer</v>
      </c>
      <c r="J124" s="6" t="str">
        <f>VLOOKUP($D124,{"29 -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4" s="6">
        <f t="shared" si="12"/>
        <v>0</v>
      </c>
      <c r="L124" s="6">
        <f t="shared" si="13"/>
        <v>0</v>
      </c>
      <c r="M124" s="6">
        <f t="shared" si="14"/>
        <v>0</v>
      </c>
    </row>
    <row r="125" spans="2:13" ht="15" customHeight="1" x14ac:dyDescent="0.35">
      <c r="B125" s="58" t="str">
        <f t="shared" si="9"/>
        <v>!!!</v>
      </c>
      <c r="C125" s="141" t="s">
        <v>251</v>
      </c>
      <c r="D125" s="142"/>
      <c r="E125" s="143"/>
      <c r="F125" s="52"/>
      <c r="H125" s="6" t="str">
        <f t="shared" si="15"/>
        <v>Leer</v>
      </c>
      <c r="I125" s="204" t="str">
        <f t="shared" si="11"/>
        <v>Leer</v>
      </c>
      <c r="J125" s="6" t="str">
        <f>VLOOKUP($D125,{"29 -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5" s="6">
        <f t="shared" si="12"/>
        <v>0</v>
      </c>
      <c r="L125" s="6">
        <f t="shared" si="13"/>
        <v>0</v>
      </c>
      <c r="M125" s="6">
        <f t="shared" si="14"/>
        <v>0</v>
      </c>
    </row>
    <row r="126" spans="2:13" ht="15" customHeight="1" x14ac:dyDescent="0.35">
      <c r="B126" s="58" t="str">
        <f t="shared" si="9"/>
        <v>!!!</v>
      </c>
      <c r="C126" s="141" t="s">
        <v>252</v>
      </c>
      <c r="D126" s="142"/>
      <c r="E126" s="143"/>
      <c r="F126" s="52"/>
      <c r="H126" s="6" t="str">
        <f t="shared" si="15"/>
        <v>Leer</v>
      </c>
      <c r="I126" s="204" t="str">
        <f t="shared" si="11"/>
        <v>Leer</v>
      </c>
      <c r="J126" s="6" t="str">
        <f>VLOOKUP($D126,{"29 -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6" s="6">
        <f t="shared" si="12"/>
        <v>0</v>
      </c>
      <c r="L126" s="6">
        <f t="shared" si="13"/>
        <v>0</v>
      </c>
      <c r="M126" s="6">
        <f t="shared" si="14"/>
        <v>0</v>
      </c>
    </row>
    <row r="127" spans="2:13" ht="15" customHeight="1" x14ac:dyDescent="0.35">
      <c r="B127" s="58" t="str">
        <f t="shared" si="9"/>
        <v>!!!</v>
      </c>
      <c r="C127" s="141" t="s">
        <v>253</v>
      </c>
      <c r="D127" s="142"/>
      <c r="E127" s="143"/>
      <c r="F127" s="52"/>
      <c r="H127" s="6" t="str">
        <f t="shared" si="15"/>
        <v>Leer</v>
      </c>
      <c r="I127" s="204" t="str">
        <f t="shared" si="11"/>
        <v>Leer</v>
      </c>
      <c r="J127" s="6" t="str">
        <f>VLOOKUP($D127,{"29 -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7" s="6">
        <f t="shared" si="12"/>
        <v>0</v>
      </c>
      <c r="L127" s="6">
        <f t="shared" si="13"/>
        <v>0</v>
      </c>
      <c r="M127" s="6">
        <f t="shared" si="14"/>
        <v>0</v>
      </c>
    </row>
    <row r="128" spans="2:13" ht="15" customHeight="1" x14ac:dyDescent="0.35">
      <c r="B128" s="58" t="str">
        <f t="shared" si="9"/>
        <v>!!!</v>
      </c>
      <c r="C128" s="141" t="s">
        <v>254</v>
      </c>
      <c r="D128" s="142"/>
      <c r="E128" s="143"/>
      <c r="F128" s="52"/>
      <c r="H128" s="6" t="str">
        <f t="shared" si="15"/>
        <v>Leer</v>
      </c>
      <c r="I128" s="204" t="str">
        <f t="shared" si="11"/>
        <v>Leer</v>
      </c>
      <c r="J128" s="6" t="str">
        <f>VLOOKUP($D128,{"29 -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8" s="6">
        <f t="shared" si="12"/>
        <v>0</v>
      </c>
      <c r="L128" s="6">
        <f t="shared" si="13"/>
        <v>0</v>
      </c>
      <c r="M128" s="6">
        <f t="shared" si="14"/>
        <v>0</v>
      </c>
    </row>
    <row r="129" spans="2:13" ht="15" customHeight="1" x14ac:dyDescent="0.35">
      <c r="B129" s="58" t="str">
        <f t="shared" si="9"/>
        <v>!!!</v>
      </c>
      <c r="C129" s="141" t="s">
        <v>255</v>
      </c>
      <c r="D129" s="142"/>
      <c r="E129" s="143"/>
      <c r="F129" s="52"/>
      <c r="H129" s="6" t="str">
        <f t="shared" si="15"/>
        <v>Leer</v>
      </c>
      <c r="I129" s="204" t="str">
        <f t="shared" si="11"/>
        <v>Leer</v>
      </c>
      <c r="J129" s="6" t="str">
        <f>VLOOKUP($D129,{"29 -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9" s="6">
        <f t="shared" si="12"/>
        <v>0</v>
      </c>
      <c r="L129" s="6">
        <f t="shared" si="13"/>
        <v>0</v>
      </c>
      <c r="M129" s="6">
        <f t="shared" si="14"/>
        <v>0</v>
      </c>
    </row>
    <row r="130" spans="2:13" ht="15" customHeight="1" x14ac:dyDescent="0.35">
      <c r="B130" s="58" t="str">
        <f t="shared" si="9"/>
        <v>!!!</v>
      </c>
      <c r="C130" s="141" t="s">
        <v>256</v>
      </c>
      <c r="D130" s="142"/>
      <c r="E130" s="143"/>
      <c r="F130" s="52"/>
      <c r="H130" s="6" t="str">
        <f t="shared" si="15"/>
        <v>Leer</v>
      </c>
      <c r="I130" s="204" t="str">
        <f t="shared" si="11"/>
        <v>Leer</v>
      </c>
      <c r="J130" s="6" t="str">
        <f>VLOOKUP($D130,{"29 -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0" s="6">
        <f t="shared" si="12"/>
        <v>0</v>
      </c>
      <c r="L130" s="6">
        <f t="shared" si="13"/>
        <v>0</v>
      </c>
      <c r="M130" s="6">
        <f t="shared" si="14"/>
        <v>0</v>
      </c>
    </row>
    <row r="131" spans="2:13" ht="15" customHeight="1" x14ac:dyDescent="0.35">
      <c r="B131" s="58" t="str">
        <f t="shared" si="9"/>
        <v>!!!</v>
      </c>
      <c r="C131" s="141" t="s">
        <v>257</v>
      </c>
      <c r="D131" s="142"/>
      <c r="E131" s="143"/>
      <c r="F131" s="52"/>
      <c r="H131" s="6" t="str">
        <f t="shared" si="15"/>
        <v>Leer</v>
      </c>
      <c r="I131" s="204" t="str">
        <f t="shared" si="11"/>
        <v>Leer</v>
      </c>
      <c r="J131" s="6" t="str">
        <f>VLOOKUP($D131,{"29 -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1" s="6">
        <f t="shared" si="12"/>
        <v>0</v>
      </c>
      <c r="L131" s="6">
        <f t="shared" si="13"/>
        <v>0</v>
      </c>
      <c r="M131" s="6">
        <f t="shared" si="14"/>
        <v>0</v>
      </c>
    </row>
    <row r="132" spans="2:13" ht="15" customHeight="1" x14ac:dyDescent="0.35">
      <c r="B132" s="58" t="str">
        <f t="shared" si="9"/>
        <v>!!!</v>
      </c>
      <c r="C132" s="141" t="s">
        <v>258</v>
      </c>
      <c r="D132" s="142"/>
      <c r="E132" s="143"/>
      <c r="F132" s="52"/>
      <c r="H132" s="6" t="str">
        <f t="shared" si="15"/>
        <v>Leer</v>
      </c>
      <c r="I132" s="204" t="str">
        <f t="shared" si="11"/>
        <v>Leer</v>
      </c>
      <c r="J132" s="6" t="str">
        <f>VLOOKUP($D132,{"29 -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2" s="6">
        <f t="shared" si="12"/>
        <v>0</v>
      </c>
      <c r="L132" s="6">
        <f t="shared" si="13"/>
        <v>0</v>
      </c>
      <c r="M132" s="6">
        <f t="shared" si="14"/>
        <v>0</v>
      </c>
    </row>
    <row r="133" spans="2:13" ht="15" customHeight="1" x14ac:dyDescent="0.35">
      <c r="B133" s="58" t="str">
        <f t="shared" si="9"/>
        <v>!!!</v>
      </c>
      <c r="C133" s="141" t="s">
        <v>259</v>
      </c>
      <c r="D133" s="142"/>
      <c r="E133" s="143"/>
      <c r="F133" s="52"/>
      <c r="H133" s="6" t="str">
        <f t="shared" si="15"/>
        <v>Leer</v>
      </c>
      <c r="I133" s="204" t="str">
        <f t="shared" si="11"/>
        <v>Leer</v>
      </c>
      <c r="J133" s="6" t="str">
        <f>VLOOKUP($D133,{"29 -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3" s="6">
        <f t="shared" si="12"/>
        <v>0</v>
      </c>
      <c r="L133" s="6">
        <f t="shared" si="13"/>
        <v>0</v>
      </c>
      <c r="M133" s="6">
        <f t="shared" si="14"/>
        <v>0</v>
      </c>
    </row>
    <row r="134" spans="2:13" ht="15" customHeight="1" x14ac:dyDescent="0.35">
      <c r="B134" s="58" t="str">
        <f t="shared" si="9"/>
        <v>!!!</v>
      </c>
      <c r="C134" s="141" t="s">
        <v>260</v>
      </c>
      <c r="D134" s="142"/>
      <c r="E134" s="143"/>
      <c r="F134" s="52"/>
      <c r="H134" s="6" t="str">
        <f t="shared" si="15"/>
        <v>Leer</v>
      </c>
      <c r="I134" s="204" t="str">
        <f t="shared" si="11"/>
        <v>Leer</v>
      </c>
      <c r="J134" s="6" t="str">
        <f>VLOOKUP($D134,{"29 -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4" s="6">
        <f t="shared" si="12"/>
        <v>0</v>
      </c>
      <c r="L134" s="6">
        <f t="shared" si="13"/>
        <v>0</v>
      </c>
      <c r="M134" s="6">
        <f t="shared" si="14"/>
        <v>0</v>
      </c>
    </row>
    <row r="135" spans="2:13" ht="15" customHeight="1" x14ac:dyDescent="0.35">
      <c r="B135" s="58" t="str">
        <f t="shared" si="9"/>
        <v>!!!</v>
      </c>
      <c r="C135" s="141" t="s">
        <v>261</v>
      </c>
      <c r="D135" s="142"/>
      <c r="E135" s="143"/>
      <c r="F135" s="52"/>
      <c r="H135" s="6" t="str">
        <f t="shared" si="15"/>
        <v>Leer</v>
      </c>
      <c r="I135" s="204" t="str">
        <f t="shared" si="11"/>
        <v>Leer</v>
      </c>
      <c r="J135" s="6" t="str">
        <f>VLOOKUP($D135,{"29 -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5" s="6">
        <f t="shared" si="12"/>
        <v>0</v>
      </c>
      <c r="L135" s="6">
        <f t="shared" si="13"/>
        <v>0</v>
      </c>
      <c r="M135" s="6">
        <f t="shared" si="14"/>
        <v>0</v>
      </c>
    </row>
    <row r="136" spans="2:13" ht="15" customHeight="1" x14ac:dyDescent="0.35">
      <c r="B136" s="58" t="str">
        <f t="shared" si="9"/>
        <v>!!!</v>
      </c>
      <c r="C136" s="141" t="s">
        <v>262</v>
      </c>
      <c r="D136" s="142"/>
      <c r="E136" s="143"/>
      <c r="F136" s="52"/>
      <c r="H136" s="6" t="str">
        <f t="shared" si="15"/>
        <v>Leer</v>
      </c>
      <c r="I136" s="204" t="str">
        <f t="shared" si="11"/>
        <v>Leer</v>
      </c>
      <c r="J136" s="6" t="str">
        <f>VLOOKUP($D136,{"29 -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6" s="6">
        <f t="shared" si="12"/>
        <v>0</v>
      </c>
      <c r="L136" s="6">
        <f t="shared" si="13"/>
        <v>0</v>
      </c>
      <c r="M136" s="6">
        <f t="shared" si="14"/>
        <v>0</v>
      </c>
    </row>
    <row r="137" spans="2:13" ht="15" customHeight="1" x14ac:dyDescent="0.35">
      <c r="B137" s="58" t="str">
        <f t="shared" si="9"/>
        <v>!!!</v>
      </c>
      <c r="C137" s="141" t="s">
        <v>263</v>
      </c>
      <c r="D137" s="142"/>
      <c r="E137" s="143"/>
      <c r="F137" s="52"/>
      <c r="H137" s="6" t="str">
        <f t="shared" si="15"/>
        <v>Leer</v>
      </c>
      <c r="I137" s="204" t="str">
        <f t="shared" si="11"/>
        <v>Leer</v>
      </c>
      <c r="J137" s="6" t="str">
        <f>VLOOKUP($D137,{"29 -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7" s="6">
        <f t="shared" si="12"/>
        <v>0</v>
      </c>
      <c r="L137" s="6">
        <f t="shared" si="13"/>
        <v>0</v>
      </c>
      <c r="M137" s="6">
        <f t="shared" si="14"/>
        <v>0</v>
      </c>
    </row>
    <row r="138" spans="2:13" ht="15" customHeight="1" x14ac:dyDescent="0.35">
      <c r="B138" s="58" t="str">
        <f t="shared" si="9"/>
        <v>!!!</v>
      </c>
      <c r="C138" s="141" t="s">
        <v>264</v>
      </c>
      <c r="D138" s="142"/>
      <c r="E138" s="143"/>
      <c r="F138" s="52"/>
      <c r="H138" s="6" t="str">
        <f t="shared" si="15"/>
        <v>Leer</v>
      </c>
      <c r="I138" s="204" t="str">
        <f t="shared" si="11"/>
        <v>Leer</v>
      </c>
      <c r="J138" s="6" t="str">
        <f>VLOOKUP($D138,{"29 -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8" s="6">
        <f t="shared" si="12"/>
        <v>0</v>
      </c>
      <c r="L138" s="6">
        <f t="shared" si="13"/>
        <v>0</v>
      </c>
      <c r="M138" s="6">
        <f t="shared" si="14"/>
        <v>0</v>
      </c>
    </row>
    <row r="139" spans="2:13" ht="15" customHeight="1" x14ac:dyDescent="0.35">
      <c r="B139" s="58" t="str">
        <f t="shared" si="9"/>
        <v>!!!</v>
      </c>
      <c r="C139" s="141" t="s">
        <v>265</v>
      </c>
      <c r="D139" s="142"/>
      <c r="E139" s="143"/>
      <c r="F139" s="52"/>
      <c r="H139" s="6" t="str">
        <f t="shared" si="15"/>
        <v>Leer</v>
      </c>
      <c r="I139" s="204" t="str">
        <f t="shared" si="11"/>
        <v>Leer</v>
      </c>
      <c r="J139" s="6" t="str">
        <f>VLOOKUP($D139,{"29 -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9" s="6">
        <f t="shared" si="12"/>
        <v>0</v>
      </c>
      <c r="L139" s="6">
        <f t="shared" si="13"/>
        <v>0</v>
      </c>
      <c r="M139" s="6">
        <f t="shared" si="14"/>
        <v>0</v>
      </c>
    </row>
    <row r="140" spans="2:13" ht="15" customHeight="1" x14ac:dyDescent="0.35">
      <c r="B140" s="58" t="str">
        <f t="shared" si="9"/>
        <v>!!!</v>
      </c>
      <c r="C140" s="141" t="s">
        <v>266</v>
      </c>
      <c r="D140" s="142"/>
      <c r="E140" s="143"/>
      <c r="F140" s="52"/>
      <c r="H140" s="6" t="str">
        <f t="shared" si="15"/>
        <v>Leer</v>
      </c>
      <c r="I140" s="204" t="str">
        <f t="shared" si="11"/>
        <v>Leer</v>
      </c>
      <c r="J140" s="6" t="str">
        <f>VLOOKUP($D140,{"29 -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0" s="6">
        <f t="shared" si="12"/>
        <v>0</v>
      </c>
      <c r="L140" s="6">
        <f t="shared" si="13"/>
        <v>0</v>
      </c>
      <c r="M140" s="6">
        <f t="shared" si="14"/>
        <v>0</v>
      </c>
    </row>
    <row r="141" spans="2:13" ht="15" customHeight="1" x14ac:dyDescent="0.35">
      <c r="B141" s="58" t="str">
        <f t="shared" si="9"/>
        <v>!!!</v>
      </c>
      <c r="C141" s="141" t="s">
        <v>267</v>
      </c>
      <c r="D141" s="142"/>
      <c r="E141" s="143"/>
      <c r="F141" s="52"/>
      <c r="H141" s="6" t="str">
        <f t="shared" si="15"/>
        <v>Leer</v>
      </c>
      <c r="I141" s="204" t="str">
        <f t="shared" si="11"/>
        <v>Leer</v>
      </c>
      <c r="J141" s="6" t="str">
        <f>VLOOKUP($D141,{"29 -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1" s="6">
        <f t="shared" si="12"/>
        <v>0</v>
      </c>
      <c r="L141" s="6">
        <f t="shared" si="13"/>
        <v>0</v>
      </c>
      <c r="M141" s="6">
        <f t="shared" si="14"/>
        <v>0</v>
      </c>
    </row>
    <row r="142" spans="2:13" ht="15" customHeight="1" x14ac:dyDescent="0.35">
      <c r="B142" s="58" t="str">
        <f t="shared" si="9"/>
        <v>!!!</v>
      </c>
      <c r="C142" s="141" t="s">
        <v>268</v>
      </c>
      <c r="D142" s="142"/>
      <c r="E142" s="143"/>
      <c r="F142" s="52"/>
      <c r="H142" s="6" t="str">
        <f t="shared" si="15"/>
        <v>Leer</v>
      </c>
      <c r="I142" s="204" t="str">
        <f t="shared" si="11"/>
        <v>Leer</v>
      </c>
      <c r="J142" s="6" t="str">
        <f>VLOOKUP($D142,{"29 -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2" s="6">
        <f t="shared" si="12"/>
        <v>0</v>
      </c>
      <c r="L142" s="6">
        <f t="shared" si="13"/>
        <v>0</v>
      </c>
      <c r="M142" s="6">
        <f t="shared" ref="M142:M173" si="16">COUNTIF(E$14:E$213,E142)</f>
        <v>0</v>
      </c>
    </row>
    <row r="143" spans="2:13" ht="15" customHeight="1" x14ac:dyDescent="0.35">
      <c r="B143" s="58" t="str">
        <f t="shared" ref="B143:B206" si="17">IF(SUM(K143:L143)&lt;2,"!!!","")</f>
        <v>!!!</v>
      </c>
      <c r="C143" s="141" t="s">
        <v>269</v>
      </c>
      <c r="D143" s="142"/>
      <c r="E143" s="143"/>
      <c r="F143" s="52"/>
      <c r="H143" s="6" t="str">
        <f t="shared" ref="H143:H174" si="18">IF(D142&lt;&gt;"","Einrichtungen2","Leer")</f>
        <v>Leer</v>
      </c>
      <c r="I143" s="204" t="str">
        <f t="shared" ref="I143:I206" si="19">IF(LEN($D143),VALUE($C143),"Leer")</f>
        <v>Leer</v>
      </c>
      <c r="J143" s="6" t="str">
        <f>VLOOKUP($D143,{"29 -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3" s="6">
        <f t="shared" ref="K143:K206" si="20">IF($D143&lt;&gt;"",1,0)</f>
        <v>0</v>
      </c>
      <c r="L143" s="6">
        <f t="shared" ref="L143:L206" si="21">IF(LEN($E143)&gt;0,1,0)</f>
        <v>0</v>
      </c>
      <c r="M143" s="6">
        <f t="shared" si="16"/>
        <v>0</v>
      </c>
    </row>
    <row r="144" spans="2:13" ht="15" customHeight="1" x14ac:dyDescent="0.35">
      <c r="B144" s="58" t="str">
        <f t="shared" si="17"/>
        <v>!!!</v>
      </c>
      <c r="C144" s="141" t="s">
        <v>270</v>
      </c>
      <c r="D144" s="142"/>
      <c r="E144" s="143"/>
      <c r="F144" s="52"/>
      <c r="H144" s="6" t="str">
        <f t="shared" si="18"/>
        <v>Leer</v>
      </c>
      <c r="I144" s="204" t="str">
        <f t="shared" si="19"/>
        <v>Leer</v>
      </c>
      <c r="J144" s="6" t="str">
        <f>VLOOKUP($D144,{"29 -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4" s="6">
        <f t="shared" si="20"/>
        <v>0</v>
      </c>
      <c r="L144" s="6">
        <f t="shared" si="21"/>
        <v>0</v>
      </c>
      <c r="M144" s="6">
        <f t="shared" si="16"/>
        <v>0</v>
      </c>
    </row>
    <row r="145" spans="2:13" ht="15" customHeight="1" x14ac:dyDescent="0.35">
      <c r="B145" s="58" t="str">
        <f t="shared" si="17"/>
        <v>!!!</v>
      </c>
      <c r="C145" s="141" t="s">
        <v>271</v>
      </c>
      <c r="D145" s="142"/>
      <c r="E145" s="143"/>
      <c r="F145" s="52"/>
      <c r="H145" s="6" t="str">
        <f t="shared" si="18"/>
        <v>Leer</v>
      </c>
      <c r="I145" s="204" t="str">
        <f t="shared" si="19"/>
        <v>Leer</v>
      </c>
      <c r="J145" s="6" t="str">
        <f>VLOOKUP($D145,{"29 -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5" s="6">
        <f t="shared" si="20"/>
        <v>0</v>
      </c>
      <c r="L145" s="6">
        <f t="shared" si="21"/>
        <v>0</v>
      </c>
      <c r="M145" s="6">
        <f t="shared" si="16"/>
        <v>0</v>
      </c>
    </row>
    <row r="146" spans="2:13" ht="15" customHeight="1" x14ac:dyDescent="0.35">
      <c r="B146" s="58" t="str">
        <f t="shared" si="17"/>
        <v>!!!</v>
      </c>
      <c r="C146" s="141" t="s">
        <v>272</v>
      </c>
      <c r="D146" s="142"/>
      <c r="E146" s="143"/>
      <c r="F146" s="52"/>
      <c r="H146" s="6" t="str">
        <f t="shared" si="18"/>
        <v>Leer</v>
      </c>
      <c r="I146" s="204" t="str">
        <f t="shared" si="19"/>
        <v>Leer</v>
      </c>
      <c r="J146" s="6" t="str">
        <f>VLOOKUP($D146,{"29 -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6" s="6">
        <f t="shared" si="20"/>
        <v>0</v>
      </c>
      <c r="L146" s="6">
        <f t="shared" si="21"/>
        <v>0</v>
      </c>
      <c r="M146" s="6">
        <f t="shared" si="16"/>
        <v>0</v>
      </c>
    </row>
    <row r="147" spans="2:13" ht="15" customHeight="1" x14ac:dyDescent="0.35">
      <c r="B147" s="58" t="str">
        <f t="shared" si="17"/>
        <v>!!!</v>
      </c>
      <c r="C147" s="141" t="s">
        <v>273</v>
      </c>
      <c r="D147" s="142"/>
      <c r="E147" s="143"/>
      <c r="F147" s="52"/>
      <c r="H147" s="6" t="str">
        <f t="shared" si="18"/>
        <v>Leer</v>
      </c>
      <c r="I147" s="204" t="str">
        <f t="shared" si="19"/>
        <v>Leer</v>
      </c>
      <c r="J147" s="6" t="str">
        <f>VLOOKUP($D147,{"29 -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7" s="6">
        <f t="shared" si="20"/>
        <v>0</v>
      </c>
      <c r="L147" s="6">
        <f t="shared" si="21"/>
        <v>0</v>
      </c>
      <c r="M147" s="6">
        <f t="shared" si="16"/>
        <v>0</v>
      </c>
    </row>
    <row r="148" spans="2:13" ht="15" customHeight="1" x14ac:dyDescent="0.35">
      <c r="B148" s="58" t="str">
        <f t="shared" si="17"/>
        <v>!!!</v>
      </c>
      <c r="C148" s="141" t="s">
        <v>274</v>
      </c>
      <c r="D148" s="142"/>
      <c r="E148" s="143"/>
      <c r="F148" s="52"/>
      <c r="H148" s="6" t="str">
        <f t="shared" si="18"/>
        <v>Leer</v>
      </c>
      <c r="I148" s="204" t="str">
        <f t="shared" si="19"/>
        <v>Leer</v>
      </c>
      <c r="J148" s="6" t="str">
        <f>VLOOKUP($D148,{"29 -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8" s="6">
        <f t="shared" si="20"/>
        <v>0</v>
      </c>
      <c r="L148" s="6">
        <f t="shared" si="21"/>
        <v>0</v>
      </c>
      <c r="M148" s="6">
        <f t="shared" si="16"/>
        <v>0</v>
      </c>
    </row>
    <row r="149" spans="2:13" ht="15" customHeight="1" x14ac:dyDescent="0.35">
      <c r="B149" s="58" t="str">
        <f t="shared" si="17"/>
        <v>!!!</v>
      </c>
      <c r="C149" s="141" t="s">
        <v>275</v>
      </c>
      <c r="D149" s="142"/>
      <c r="E149" s="143"/>
      <c r="F149" s="52"/>
      <c r="H149" s="6" t="str">
        <f t="shared" si="18"/>
        <v>Leer</v>
      </c>
      <c r="I149" s="204" t="str">
        <f t="shared" si="19"/>
        <v>Leer</v>
      </c>
      <c r="J149" s="6" t="str">
        <f>VLOOKUP($D149,{"29 -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9" s="6">
        <f t="shared" si="20"/>
        <v>0</v>
      </c>
      <c r="L149" s="6">
        <f t="shared" si="21"/>
        <v>0</v>
      </c>
      <c r="M149" s="6">
        <f t="shared" si="16"/>
        <v>0</v>
      </c>
    </row>
    <row r="150" spans="2:13" ht="15" customHeight="1" x14ac:dyDescent="0.35">
      <c r="B150" s="58" t="str">
        <f t="shared" si="17"/>
        <v>!!!</v>
      </c>
      <c r="C150" s="141" t="s">
        <v>276</v>
      </c>
      <c r="D150" s="142"/>
      <c r="E150" s="143"/>
      <c r="F150" s="52"/>
      <c r="H150" s="6" t="str">
        <f t="shared" si="18"/>
        <v>Leer</v>
      </c>
      <c r="I150" s="204" t="str">
        <f t="shared" si="19"/>
        <v>Leer</v>
      </c>
      <c r="J150" s="6" t="str">
        <f>VLOOKUP($D150,{"29 -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0" s="6">
        <f t="shared" si="20"/>
        <v>0</v>
      </c>
      <c r="L150" s="6">
        <f t="shared" si="21"/>
        <v>0</v>
      </c>
      <c r="M150" s="6">
        <f t="shared" si="16"/>
        <v>0</v>
      </c>
    </row>
    <row r="151" spans="2:13" ht="15" customHeight="1" x14ac:dyDescent="0.35">
      <c r="B151" s="58" t="str">
        <f t="shared" si="17"/>
        <v>!!!</v>
      </c>
      <c r="C151" s="141" t="s">
        <v>277</v>
      </c>
      <c r="D151" s="142"/>
      <c r="E151" s="143"/>
      <c r="F151" s="52"/>
      <c r="H151" s="6" t="str">
        <f t="shared" si="18"/>
        <v>Leer</v>
      </c>
      <c r="I151" s="204" t="str">
        <f t="shared" si="19"/>
        <v>Leer</v>
      </c>
      <c r="J151" s="6" t="str">
        <f>VLOOKUP($D151,{"29 -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1" s="6">
        <f t="shared" si="20"/>
        <v>0</v>
      </c>
      <c r="L151" s="6">
        <f t="shared" si="21"/>
        <v>0</v>
      </c>
      <c r="M151" s="6">
        <f t="shared" si="16"/>
        <v>0</v>
      </c>
    </row>
    <row r="152" spans="2:13" ht="15" customHeight="1" x14ac:dyDescent="0.35">
      <c r="B152" s="58" t="str">
        <f t="shared" si="17"/>
        <v>!!!</v>
      </c>
      <c r="C152" s="141" t="s">
        <v>278</v>
      </c>
      <c r="D152" s="142"/>
      <c r="E152" s="143"/>
      <c r="F152" s="52"/>
      <c r="H152" s="6" t="str">
        <f t="shared" si="18"/>
        <v>Leer</v>
      </c>
      <c r="I152" s="204" t="str">
        <f t="shared" si="19"/>
        <v>Leer</v>
      </c>
      <c r="J152" s="6" t="str">
        <f>VLOOKUP($D152,{"29 -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2" s="6">
        <f t="shared" si="20"/>
        <v>0</v>
      </c>
      <c r="L152" s="6">
        <f t="shared" si="21"/>
        <v>0</v>
      </c>
      <c r="M152" s="6">
        <f t="shared" si="16"/>
        <v>0</v>
      </c>
    </row>
    <row r="153" spans="2:13" ht="15" customHeight="1" x14ac:dyDescent="0.35">
      <c r="B153" s="58" t="str">
        <f t="shared" si="17"/>
        <v>!!!</v>
      </c>
      <c r="C153" s="141" t="s">
        <v>279</v>
      </c>
      <c r="D153" s="142"/>
      <c r="E153" s="143"/>
      <c r="F153" s="52"/>
      <c r="H153" s="6" t="str">
        <f t="shared" si="18"/>
        <v>Leer</v>
      </c>
      <c r="I153" s="204" t="str">
        <f t="shared" si="19"/>
        <v>Leer</v>
      </c>
      <c r="J153" s="6" t="str">
        <f>VLOOKUP($D153,{"29 -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3" s="6">
        <f t="shared" si="20"/>
        <v>0</v>
      </c>
      <c r="L153" s="6">
        <f t="shared" si="21"/>
        <v>0</v>
      </c>
      <c r="M153" s="6">
        <f t="shared" si="16"/>
        <v>0</v>
      </c>
    </row>
    <row r="154" spans="2:13" ht="15" customHeight="1" x14ac:dyDescent="0.35">
      <c r="B154" s="58" t="str">
        <f t="shared" si="17"/>
        <v>!!!</v>
      </c>
      <c r="C154" s="141" t="s">
        <v>280</v>
      </c>
      <c r="D154" s="142"/>
      <c r="E154" s="143"/>
      <c r="F154" s="52"/>
      <c r="H154" s="6" t="str">
        <f t="shared" si="18"/>
        <v>Leer</v>
      </c>
      <c r="I154" s="204" t="str">
        <f t="shared" si="19"/>
        <v>Leer</v>
      </c>
      <c r="J154" s="6" t="str">
        <f>VLOOKUP($D154,{"29 -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4" s="6">
        <f t="shared" si="20"/>
        <v>0</v>
      </c>
      <c r="L154" s="6">
        <f t="shared" si="21"/>
        <v>0</v>
      </c>
      <c r="M154" s="6">
        <f t="shared" si="16"/>
        <v>0</v>
      </c>
    </row>
    <row r="155" spans="2:13" ht="15" customHeight="1" x14ac:dyDescent="0.35">
      <c r="B155" s="58" t="str">
        <f t="shared" si="17"/>
        <v>!!!</v>
      </c>
      <c r="C155" s="141" t="s">
        <v>281</v>
      </c>
      <c r="D155" s="142"/>
      <c r="E155" s="143"/>
      <c r="F155" s="52"/>
      <c r="H155" s="6" t="str">
        <f t="shared" si="18"/>
        <v>Leer</v>
      </c>
      <c r="I155" s="204" t="str">
        <f t="shared" si="19"/>
        <v>Leer</v>
      </c>
      <c r="J155" s="6" t="str">
        <f>VLOOKUP($D155,{"29 -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5" s="6">
        <f t="shared" si="20"/>
        <v>0</v>
      </c>
      <c r="L155" s="6">
        <f t="shared" si="21"/>
        <v>0</v>
      </c>
      <c r="M155" s="6">
        <f t="shared" si="16"/>
        <v>0</v>
      </c>
    </row>
    <row r="156" spans="2:13" ht="15" customHeight="1" x14ac:dyDescent="0.35">
      <c r="B156" s="58" t="str">
        <f t="shared" si="17"/>
        <v>!!!</v>
      </c>
      <c r="C156" s="141" t="s">
        <v>282</v>
      </c>
      <c r="D156" s="142"/>
      <c r="E156" s="143"/>
      <c r="F156" s="52"/>
      <c r="H156" s="6" t="str">
        <f t="shared" si="18"/>
        <v>Leer</v>
      </c>
      <c r="I156" s="204" t="str">
        <f t="shared" si="19"/>
        <v>Leer</v>
      </c>
      <c r="J156" s="6" t="str">
        <f>VLOOKUP($D156,{"29 -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6" s="6">
        <f t="shared" si="20"/>
        <v>0</v>
      </c>
      <c r="L156" s="6">
        <f t="shared" si="21"/>
        <v>0</v>
      </c>
      <c r="M156" s="6">
        <f t="shared" si="16"/>
        <v>0</v>
      </c>
    </row>
    <row r="157" spans="2:13" ht="15" customHeight="1" x14ac:dyDescent="0.35">
      <c r="B157" s="58" t="str">
        <f t="shared" si="17"/>
        <v>!!!</v>
      </c>
      <c r="C157" s="141" t="s">
        <v>283</v>
      </c>
      <c r="D157" s="142"/>
      <c r="E157" s="143"/>
      <c r="F157" s="52"/>
      <c r="H157" s="6" t="str">
        <f t="shared" si="18"/>
        <v>Leer</v>
      </c>
      <c r="I157" s="204" t="str">
        <f t="shared" si="19"/>
        <v>Leer</v>
      </c>
      <c r="J157" s="6" t="str">
        <f>VLOOKUP($D157,{"29 -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7" s="6">
        <f t="shared" si="20"/>
        <v>0</v>
      </c>
      <c r="L157" s="6">
        <f t="shared" si="21"/>
        <v>0</v>
      </c>
      <c r="M157" s="6">
        <f t="shared" si="16"/>
        <v>0</v>
      </c>
    </row>
    <row r="158" spans="2:13" ht="15" customHeight="1" x14ac:dyDescent="0.35">
      <c r="B158" s="58" t="str">
        <f t="shared" si="17"/>
        <v>!!!</v>
      </c>
      <c r="C158" s="141" t="s">
        <v>284</v>
      </c>
      <c r="D158" s="142"/>
      <c r="E158" s="143"/>
      <c r="F158" s="52"/>
      <c r="H158" s="6" t="str">
        <f t="shared" si="18"/>
        <v>Leer</v>
      </c>
      <c r="I158" s="204" t="str">
        <f t="shared" si="19"/>
        <v>Leer</v>
      </c>
      <c r="J158" s="6" t="str">
        <f>VLOOKUP($D158,{"29 -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8" s="6">
        <f t="shared" si="20"/>
        <v>0</v>
      </c>
      <c r="L158" s="6">
        <f t="shared" si="21"/>
        <v>0</v>
      </c>
      <c r="M158" s="6">
        <f t="shared" si="16"/>
        <v>0</v>
      </c>
    </row>
    <row r="159" spans="2:13" ht="15" customHeight="1" x14ac:dyDescent="0.35">
      <c r="B159" s="58" t="str">
        <f t="shared" si="17"/>
        <v>!!!</v>
      </c>
      <c r="C159" s="141" t="s">
        <v>285</v>
      </c>
      <c r="D159" s="142"/>
      <c r="E159" s="143"/>
      <c r="F159" s="52"/>
      <c r="H159" s="6" t="str">
        <f t="shared" si="18"/>
        <v>Leer</v>
      </c>
      <c r="I159" s="204" t="str">
        <f t="shared" si="19"/>
        <v>Leer</v>
      </c>
      <c r="J159" s="6" t="str">
        <f>VLOOKUP($D159,{"29 -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9" s="6">
        <f t="shared" si="20"/>
        <v>0</v>
      </c>
      <c r="L159" s="6">
        <f t="shared" si="21"/>
        <v>0</v>
      </c>
      <c r="M159" s="6">
        <f t="shared" si="16"/>
        <v>0</v>
      </c>
    </row>
    <row r="160" spans="2:13" ht="15" customHeight="1" x14ac:dyDescent="0.35">
      <c r="B160" s="58" t="str">
        <f t="shared" si="17"/>
        <v>!!!</v>
      </c>
      <c r="C160" s="141" t="s">
        <v>286</v>
      </c>
      <c r="D160" s="142"/>
      <c r="E160" s="143"/>
      <c r="F160" s="52"/>
      <c r="H160" s="6" t="str">
        <f t="shared" si="18"/>
        <v>Leer</v>
      </c>
      <c r="I160" s="204" t="str">
        <f t="shared" si="19"/>
        <v>Leer</v>
      </c>
      <c r="J160" s="6" t="str">
        <f>VLOOKUP($D160,{"29 -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0" s="6">
        <f t="shared" si="20"/>
        <v>0</v>
      </c>
      <c r="L160" s="6">
        <f t="shared" si="21"/>
        <v>0</v>
      </c>
      <c r="M160" s="6">
        <f t="shared" si="16"/>
        <v>0</v>
      </c>
    </row>
    <row r="161" spans="2:13" ht="15" customHeight="1" x14ac:dyDescent="0.35">
      <c r="B161" s="58" t="str">
        <f t="shared" si="17"/>
        <v>!!!</v>
      </c>
      <c r="C161" s="141" t="s">
        <v>287</v>
      </c>
      <c r="D161" s="142"/>
      <c r="E161" s="143"/>
      <c r="F161" s="52"/>
      <c r="H161" s="6" t="str">
        <f t="shared" si="18"/>
        <v>Leer</v>
      </c>
      <c r="I161" s="204" t="str">
        <f t="shared" si="19"/>
        <v>Leer</v>
      </c>
      <c r="J161" s="6" t="str">
        <f>VLOOKUP($D161,{"29 -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1" s="6">
        <f t="shared" si="20"/>
        <v>0</v>
      </c>
      <c r="L161" s="6">
        <f t="shared" si="21"/>
        <v>0</v>
      </c>
      <c r="M161" s="6">
        <f t="shared" si="16"/>
        <v>0</v>
      </c>
    </row>
    <row r="162" spans="2:13" ht="15" customHeight="1" x14ac:dyDescent="0.35">
      <c r="B162" s="58" t="str">
        <f t="shared" si="17"/>
        <v>!!!</v>
      </c>
      <c r="C162" s="141" t="s">
        <v>288</v>
      </c>
      <c r="D162" s="142"/>
      <c r="E162" s="143"/>
      <c r="F162" s="52"/>
      <c r="H162" s="6" t="str">
        <f t="shared" si="18"/>
        <v>Leer</v>
      </c>
      <c r="I162" s="204" t="str">
        <f t="shared" si="19"/>
        <v>Leer</v>
      </c>
      <c r="J162" s="6" t="str">
        <f>VLOOKUP($D162,{"29 -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2" s="6">
        <f t="shared" si="20"/>
        <v>0</v>
      </c>
      <c r="L162" s="6">
        <f t="shared" si="21"/>
        <v>0</v>
      </c>
      <c r="M162" s="6">
        <f t="shared" si="16"/>
        <v>0</v>
      </c>
    </row>
    <row r="163" spans="2:13" ht="15" customHeight="1" x14ac:dyDescent="0.35">
      <c r="B163" s="58" t="str">
        <f t="shared" si="17"/>
        <v>!!!</v>
      </c>
      <c r="C163" s="141" t="s">
        <v>289</v>
      </c>
      <c r="D163" s="142"/>
      <c r="E163" s="143"/>
      <c r="F163" s="52"/>
      <c r="H163" s="6" t="str">
        <f t="shared" si="18"/>
        <v>Leer</v>
      </c>
      <c r="I163" s="204" t="str">
        <f t="shared" si="19"/>
        <v>Leer</v>
      </c>
      <c r="J163" s="6" t="str">
        <f>VLOOKUP($D163,{"29 -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3" s="6">
        <f t="shared" si="20"/>
        <v>0</v>
      </c>
      <c r="L163" s="6">
        <f t="shared" si="21"/>
        <v>0</v>
      </c>
      <c r="M163" s="6">
        <f t="shared" si="16"/>
        <v>0</v>
      </c>
    </row>
    <row r="164" spans="2:13" ht="15" customHeight="1" x14ac:dyDescent="0.35">
      <c r="B164" s="58" t="str">
        <f t="shared" si="17"/>
        <v>!!!</v>
      </c>
      <c r="C164" s="141" t="s">
        <v>290</v>
      </c>
      <c r="D164" s="142"/>
      <c r="E164" s="143"/>
      <c r="F164" s="52"/>
      <c r="H164" s="6" t="str">
        <f t="shared" si="18"/>
        <v>Leer</v>
      </c>
      <c r="I164" s="204" t="str">
        <f t="shared" si="19"/>
        <v>Leer</v>
      </c>
      <c r="J164" s="6" t="str">
        <f>VLOOKUP($D164,{"29 -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4" s="6">
        <f t="shared" si="20"/>
        <v>0</v>
      </c>
      <c r="L164" s="6">
        <f t="shared" si="21"/>
        <v>0</v>
      </c>
      <c r="M164" s="6">
        <f t="shared" si="16"/>
        <v>0</v>
      </c>
    </row>
    <row r="165" spans="2:13" ht="15" customHeight="1" x14ac:dyDescent="0.35">
      <c r="B165" s="58" t="str">
        <f t="shared" si="17"/>
        <v>!!!</v>
      </c>
      <c r="C165" s="141" t="s">
        <v>291</v>
      </c>
      <c r="D165" s="142"/>
      <c r="E165" s="143"/>
      <c r="F165" s="52"/>
      <c r="H165" s="6" t="str">
        <f t="shared" si="18"/>
        <v>Leer</v>
      </c>
      <c r="I165" s="204" t="str">
        <f t="shared" si="19"/>
        <v>Leer</v>
      </c>
      <c r="J165" s="6" t="str">
        <f>VLOOKUP($D165,{"29 -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5" s="6">
        <f t="shared" si="20"/>
        <v>0</v>
      </c>
      <c r="L165" s="6">
        <f t="shared" si="21"/>
        <v>0</v>
      </c>
      <c r="M165" s="6">
        <f t="shared" si="16"/>
        <v>0</v>
      </c>
    </row>
    <row r="166" spans="2:13" ht="15" customHeight="1" x14ac:dyDescent="0.35">
      <c r="B166" s="58" t="str">
        <f t="shared" si="17"/>
        <v>!!!</v>
      </c>
      <c r="C166" s="141" t="s">
        <v>292</v>
      </c>
      <c r="D166" s="142"/>
      <c r="E166" s="143"/>
      <c r="F166" s="52"/>
      <c r="H166" s="6" t="str">
        <f t="shared" si="18"/>
        <v>Leer</v>
      </c>
      <c r="I166" s="204" t="str">
        <f t="shared" si="19"/>
        <v>Leer</v>
      </c>
      <c r="J166" s="6" t="str">
        <f>VLOOKUP($D166,{"29 -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6" s="6">
        <f t="shared" si="20"/>
        <v>0</v>
      </c>
      <c r="L166" s="6">
        <f t="shared" si="21"/>
        <v>0</v>
      </c>
      <c r="M166" s="6">
        <f t="shared" si="16"/>
        <v>0</v>
      </c>
    </row>
    <row r="167" spans="2:13" ht="15" customHeight="1" x14ac:dyDescent="0.35">
      <c r="B167" s="58" t="str">
        <f t="shared" si="17"/>
        <v>!!!</v>
      </c>
      <c r="C167" s="141" t="s">
        <v>293</v>
      </c>
      <c r="D167" s="142"/>
      <c r="E167" s="143"/>
      <c r="F167" s="52"/>
      <c r="H167" s="6" t="str">
        <f t="shared" si="18"/>
        <v>Leer</v>
      </c>
      <c r="I167" s="204" t="str">
        <f t="shared" si="19"/>
        <v>Leer</v>
      </c>
      <c r="J167" s="6" t="str">
        <f>VLOOKUP($D167,{"29 -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7" s="6">
        <f t="shared" si="20"/>
        <v>0</v>
      </c>
      <c r="L167" s="6">
        <f t="shared" si="21"/>
        <v>0</v>
      </c>
      <c r="M167" s="6">
        <f t="shared" si="16"/>
        <v>0</v>
      </c>
    </row>
    <row r="168" spans="2:13" ht="15" customHeight="1" x14ac:dyDescent="0.35">
      <c r="B168" s="58" t="str">
        <f t="shared" si="17"/>
        <v>!!!</v>
      </c>
      <c r="C168" s="141" t="s">
        <v>294</v>
      </c>
      <c r="D168" s="142"/>
      <c r="E168" s="143"/>
      <c r="F168" s="52"/>
      <c r="H168" s="6" t="str">
        <f t="shared" si="18"/>
        <v>Leer</v>
      </c>
      <c r="I168" s="204" t="str">
        <f t="shared" si="19"/>
        <v>Leer</v>
      </c>
      <c r="J168" s="6" t="str">
        <f>VLOOKUP($D168,{"29 -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8" s="6">
        <f t="shared" si="20"/>
        <v>0</v>
      </c>
      <c r="L168" s="6">
        <f t="shared" si="21"/>
        <v>0</v>
      </c>
      <c r="M168" s="6">
        <f t="shared" si="16"/>
        <v>0</v>
      </c>
    </row>
    <row r="169" spans="2:13" ht="15" customHeight="1" x14ac:dyDescent="0.35">
      <c r="B169" s="58" t="str">
        <f t="shared" si="17"/>
        <v>!!!</v>
      </c>
      <c r="C169" s="141" t="s">
        <v>295</v>
      </c>
      <c r="D169" s="142"/>
      <c r="E169" s="143"/>
      <c r="F169" s="52"/>
      <c r="H169" s="6" t="str">
        <f t="shared" si="18"/>
        <v>Leer</v>
      </c>
      <c r="I169" s="204" t="str">
        <f t="shared" si="19"/>
        <v>Leer</v>
      </c>
      <c r="J169" s="6" t="str">
        <f>VLOOKUP($D169,{"29 -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9" s="6">
        <f t="shared" si="20"/>
        <v>0</v>
      </c>
      <c r="L169" s="6">
        <f t="shared" si="21"/>
        <v>0</v>
      </c>
      <c r="M169" s="6">
        <f t="shared" si="16"/>
        <v>0</v>
      </c>
    </row>
    <row r="170" spans="2:13" ht="15" customHeight="1" x14ac:dyDescent="0.35">
      <c r="B170" s="58" t="str">
        <f t="shared" si="17"/>
        <v>!!!</v>
      </c>
      <c r="C170" s="141" t="s">
        <v>296</v>
      </c>
      <c r="D170" s="142"/>
      <c r="E170" s="143"/>
      <c r="F170" s="52"/>
      <c r="H170" s="6" t="str">
        <f t="shared" si="18"/>
        <v>Leer</v>
      </c>
      <c r="I170" s="204" t="str">
        <f t="shared" si="19"/>
        <v>Leer</v>
      </c>
      <c r="J170" s="6" t="str">
        <f>VLOOKUP($D170,{"29 -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0" s="6">
        <f t="shared" si="20"/>
        <v>0</v>
      </c>
      <c r="L170" s="6">
        <f t="shared" si="21"/>
        <v>0</v>
      </c>
      <c r="M170" s="6">
        <f t="shared" si="16"/>
        <v>0</v>
      </c>
    </row>
    <row r="171" spans="2:13" ht="15" customHeight="1" x14ac:dyDescent="0.35">
      <c r="B171" s="58" t="str">
        <f t="shared" si="17"/>
        <v>!!!</v>
      </c>
      <c r="C171" s="141" t="s">
        <v>297</v>
      </c>
      <c r="D171" s="142"/>
      <c r="E171" s="143"/>
      <c r="F171" s="52"/>
      <c r="H171" s="6" t="str">
        <f t="shared" si="18"/>
        <v>Leer</v>
      </c>
      <c r="I171" s="204" t="str">
        <f t="shared" si="19"/>
        <v>Leer</v>
      </c>
      <c r="J171" s="6" t="str">
        <f>VLOOKUP($D171,{"29 -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1" s="6">
        <f t="shared" si="20"/>
        <v>0</v>
      </c>
      <c r="L171" s="6">
        <f t="shared" si="21"/>
        <v>0</v>
      </c>
      <c r="M171" s="6">
        <f t="shared" si="16"/>
        <v>0</v>
      </c>
    </row>
    <row r="172" spans="2:13" ht="15" customHeight="1" x14ac:dyDescent="0.35">
      <c r="B172" s="58" t="str">
        <f t="shared" si="17"/>
        <v>!!!</v>
      </c>
      <c r="C172" s="141" t="s">
        <v>298</v>
      </c>
      <c r="D172" s="142"/>
      <c r="E172" s="143"/>
      <c r="F172" s="52"/>
      <c r="H172" s="6" t="str">
        <f t="shared" si="18"/>
        <v>Leer</v>
      </c>
      <c r="I172" s="204" t="str">
        <f t="shared" si="19"/>
        <v>Leer</v>
      </c>
      <c r="J172" s="6" t="str">
        <f>VLOOKUP($D172,{"29 -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2" s="6">
        <f t="shared" si="20"/>
        <v>0</v>
      </c>
      <c r="L172" s="6">
        <f t="shared" si="21"/>
        <v>0</v>
      </c>
      <c r="M172" s="6">
        <f t="shared" si="16"/>
        <v>0</v>
      </c>
    </row>
    <row r="173" spans="2:13" ht="15" customHeight="1" x14ac:dyDescent="0.35">
      <c r="B173" s="58" t="str">
        <f t="shared" si="17"/>
        <v>!!!</v>
      </c>
      <c r="C173" s="141" t="s">
        <v>299</v>
      </c>
      <c r="D173" s="142"/>
      <c r="E173" s="143"/>
      <c r="F173" s="52"/>
      <c r="H173" s="6" t="str">
        <f t="shared" si="18"/>
        <v>Leer</v>
      </c>
      <c r="I173" s="204" t="str">
        <f t="shared" si="19"/>
        <v>Leer</v>
      </c>
      <c r="J173" s="6" t="str">
        <f>VLOOKUP($D173,{"29 -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3" s="6">
        <f t="shared" si="20"/>
        <v>0</v>
      </c>
      <c r="L173" s="6">
        <f t="shared" si="21"/>
        <v>0</v>
      </c>
      <c r="M173" s="6">
        <f t="shared" si="16"/>
        <v>0</v>
      </c>
    </row>
    <row r="174" spans="2:13" ht="15" customHeight="1" x14ac:dyDescent="0.35">
      <c r="B174" s="58" t="str">
        <f t="shared" si="17"/>
        <v>!!!</v>
      </c>
      <c r="C174" s="141" t="s">
        <v>300</v>
      </c>
      <c r="D174" s="142"/>
      <c r="E174" s="143"/>
      <c r="F174" s="52"/>
      <c r="H174" s="6" t="str">
        <f t="shared" si="18"/>
        <v>Leer</v>
      </c>
      <c r="I174" s="204" t="str">
        <f t="shared" si="19"/>
        <v>Leer</v>
      </c>
      <c r="J174" s="6" t="str">
        <f>VLOOKUP($D174,{"29 -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4" s="6">
        <f t="shared" si="20"/>
        <v>0</v>
      </c>
      <c r="L174" s="6">
        <f t="shared" si="21"/>
        <v>0</v>
      </c>
      <c r="M174" s="6">
        <f t="shared" ref="M174:M205" si="22">COUNTIF(E$14:E$213,E174)</f>
        <v>0</v>
      </c>
    </row>
    <row r="175" spans="2:13" ht="15" customHeight="1" x14ac:dyDescent="0.35">
      <c r="B175" s="58" t="str">
        <f t="shared" si="17"/>
        <v>!!!</v>
      </c>
      <c r="C175" s="141" t="s">
        <v>301</v>
      </c>
      <c r="D175" s="142"/>
      <c r="E175" s="143"/>
      <c r="F175" s="52"/>
      <c r="H175" s="6" t="str">
        <f t="shared" ref="H175:H207" si="23">IF(D174&lt;&gt;"","Einrichtungen2","Leer")</f>
        <v>Leer</v>
      </c>
      <c r="I175" s="204" t="str">
        <f t="shared" si="19"/>
        <v>Leer</v>
      </c>
      <c r="J175" s="6" t="str">
        <f>VLOOKUP($D175,{"29 -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5" s="6">
        <f t="shared" si="20"/>
        <v>0</v>
      </c>
      <c r="L175" s="6">
        <f t="shared" si="21"/>
        <v>0</v>
      </c>
      <c r="M175" s="6">
        <f t="shared" si="22"/>
        <v>0</v>
      </c>
    </row>
    <row r="176" spans="2:13" ht="15" customHeight="1" x14ac:dyDescent="0.35">
      <c r="B176" s="58" t="str">
        <f t="shared" si="17"/>
        <v>!!!</v>
      </c>
      <c r="C176" s="141" t="s">
        <v>302</v>
      </c>
      <c r="D176" s="142"/>
      <c r="E176" s="143"/>
      <c r="F176" s="52"/>
      <c r="H176" s="6" t="str">
        <f t="shared" si="23"/>
        <v>Leer</v>
      </c>
      <c r="I176" s="204" t="str">
        <f t="shared" si="19"/>
        <v>Leer</v>
      </c>
      <c r="J176" s="6" t="str">
        <f>VLOOKUP($D176,{"29 -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6" s="6">
        <f t="shared" si="20"/>
        <v>0</v>
      </c>
      <c r="L176" s="6">
        <f t="shared" si="21"/>
        <v>0</v>
      </c>
      <c r="M176" s="6">
        <f t="shared" si="22"/>
        <v>0</v>
      </c>
    </row>
    <row r="177" spans="2:13" ht="15" customHeight="1" x14ac:dyDescent="0.35">
      <c r="B177" s="58" t="str">
        <f t="shared" si="17"/>
        <v>!!!</v>
      </c>
      <c r="C177" s="141" t="s">
        <v>303</v>
      </c>
      <c r="D177" s="142"/>
      <c r="E177" s="143"/>
      <c r="F177" s="52"/>
      <c r="H177" s="6" t="str">
        <f t="shared" si="23"/>
        <v>Leer</v>
      </c>
      <c r="I177" s="204" t="str">
        <f t="shared" si="19"/>
        <v>Leer</v>
      </c>
      <c r="J177" s="6" t="str">
        <f>VLOOKUP($D177,{"29 -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7" s="6">
        <f t="shared" si="20"/>
        <v>0</v>
      </c>
      <c r="L177" s="6">
        <f t="shared" si="21"/>
        <v>0</v>
      </c>
      <c r="M177" s="6">
        <f t="shared" si="22"/>
        <v>0</v>
      </c>
    </row>
    <row r="178" spans="2:13" ht="15" customHeight="1" x14ac:dyDescent="0.35">
      <c r="B178" s="58" t="str">
        <f t="shared" si="17"/>
        <v>!!!</v>
      </c>
      <c r="C178" s="141" t="s">
        <v>304</v>
      </c>
      <c r="D178" s="142"/>
      <c r="E178" s="143"/>
      <c r="F178" s="52"/>
      <c r="H178" s="6" t="str">
        <f t="shared" si="23"/>
        <v>Leer</v>
      </c>
      <c r="I178" s="204" t="str">
        <f t="shared" si="19"/>
        <v>Leer</v>
      </c>
      <c r="J178" s="6" t="str">
        <f>VLOOKUP($D178,{"29 -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8" s="6">
        <f t="shared" si="20"/>
        <v>0</v>
      </c>
      <c r="L178" s="6">
        <f t="shared" si="21"/>
        <v>0</v>
      </c>
      <c r="M178" s="6">
        <f t="shared" si="22"/>
        <v>0</v>
      </c>
    </row>
    <row r="179" spans="2:13" ht="15" customHeight="1" x14ac:dyDescent="0.35">
      <c r="B179" s="58" t="str">
        <f t="shared" si="17"/>
        <v>!!!</v>
      </c>
      <c r="C179" s="141" t="s">
        <v>305</v>
      </c>
      <c r="D179" s="142"/>
      <c r="E179" s="143"/>
      <c r="F179" s="52"/>
      <c r="H179" s="6" t="str">
        <f t="shared" si="23"/>
        <v>Leer</v>
      </c>
      <c r="I179" s="204" t="str">
        <f t="shared" si="19"/>
        <v>Leer</v>
      </c>
      <c r="J179" s="6" t="str">
        <f>VLOOKUP($D179,{"29 -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9" s="6">
        <f t="shared" si="20"/>
        <v>0</v>
      </c>
      <c r="L179" s="6">
        <f t="shared" si="21"/>
        <v>0</v>
      </c>
      <c r="M179" s="6">
        <f t="shared" si="22"/>
        <v>0</v>
      </c>
    </row>
    <row r="180" spans="2:13" ht="15" customHeight="1" x14ac:dyDescent="0.35">
      <c r="B180" s="58" t="str">
        <f t="shared" si="17"/>
        <v>!!!</v>
      </c>
      <c r="C180" s="141" t="s">
        <v>306</v>
      </c>
      <c r="D180" s="142"/>
      <c r="E180" s="143"/>
      <c r="F180" s="52"/>
      <c r="H180" s="6" t="str">
        <f t="shared" si="23"/>
        <v>Leer</v>
      </c>
      <c r="I180" s="204" t="str">
        <f t="shared" si="19"/>
        <v>Leer</v>
      </c>
      <c r="J180" s="6" t="str">
        <f>VLOOKUP($D180,{"29 -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0" s="6">
        <f t="shared" si="20"/>
        <v>0</v>
      </c>
      <c r="L180" s="6">
        <f t="shared" si="21"/>
        <v>0</v>
      </c>
      <c r="M180" s="6">
        <f t="shared" si="22"/>
        <v>0</v>
      </c>
    </row>
    <row r="181" spans="2:13" ht="15" customHeight="1" x14ac:dyDescent="0.35">
      <c r="B181" s="58" t="str">
        <f t="shared" si="17"/>
        <v>!!!</v>
      </c>
      <c r="C181" s="141" t="s">
        <v>307</v>
      </c>
      <c r="D181" s="142"/>
      <c r="E181" s="143"/>
      <c r="F181" s="52"/>
      <c r="H181" s="6" t="str">
        <f t="shared" si="23"/>
        <v>Leer</v>
      </c>
      <c r="I181" s="204" t="str">
        <f t="shared" si="19"/>
        <v>Leer</v>
      </c>
      <c r="J181" s="6" t="str">
        <f>VLOOKUP($D181,{"29 -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1" s="6">
        <f t="shared" si="20"/>
        <v>0</v>
      </c>
      <c r="L181" s="6">
        <f t="shared" si="21"/>
        <v>0</v>
      </c>
      <c r="M181" s="6">
        <f t="shared" si="22"/>
        <v>0</v>
      </c>
    </row>
    <row r="182" spans="2:13" ht="15" customHeight="1" x14ac:dyDescent="0.35">
      <c r="B182" s="58" t="str">
        <f t="shared" si="17"/>
        <v>!!!</v>
      </c>
      <c r="C182" s="141" t="s">
        <v>308</v>
      </c>
      <c r="D182" s="142"/>
      <c r="E182" s="143"/>
      <c r="F182" s="52"/>
      <c r="H182" s="6" t="str">
        <f t="shared" si="23"/>
        <v>Leer</v>
      </c>
      <c r="I182" s="204" t="str">
        <f t="shared" si="19"/>
        <v>Leer</v>
      </c>
      <c r="J182" s="6" t="str">
        <f>VLOOKUP($D182,{"29 -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2" s="6">
        <f t="shared" si="20"/>
        <v>0</v>
      </c>
      <c r="L182" s="6">
        <f t="shared" si="21"/>
        <v>0</v>
      </c>
      <c r="M182" s="6">
        <f t="shared" si="22"/>
        <v>0</v>
      </c>
    </row>
    <row r="183" spans="2:13" ht="15" customHeight="1" x14ac:dyDescent="0.35">
      <c r="B183" s="58" t="str">
        <f t="shared" si="17"/>
        <v>!!!</v>
      </c>
      <c r="C183" s="141" t="s">
        <v>309</v>
      </c>
      <c r="D183" s="142"/>
      <c r="E183" s="143"/>
      <c r="F183" s="52"/>
      <c r="H183" s="6" t="str">
        <f t="shared" si="23"/>
        <v>Leer</v>
      </c>
      <c r="I183" s="204" t="str">
        <f t="shared" si="19"/>
        <v>Leer</v>
      </c>
      <c r="J183" s="6" t="str">
        <f>VLOOKUP($D183,{"29 -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3" s="6">
        <f t="shared" si="20"/>
        <v>0</v>
      </c>
      <c r="L183" s="6">
        <f t="shared" si="21"/>
        <v>0</v>
      </c>
      <c r="M183" s="6">
        <f t="shared" si="22"/>
        <v>0</v>
      </c>
    </row>
    <row r="184" spans="2:13" ht="15" customHeight="1" x14ac:dyDescent="0.35">
      <c r="B184" s="58" t="str">
        <f t="shared" si="17"/>
        <v>!!!</v>
      </c>
      <c r="C184" s="141" t="s">
        <v>310</v>
      </c>
      <c r="D184" s="142"/>
      <c r="E184" s="143"/>
      <c r="F184" s="52"/>
      <c r="H184" s="6" t="str">
        <f t="shared" si="23"/>
        <v>Leer</v>
      </c>
      <c r="I184" s="204" t="str">
        <f t="shared" si="19"/>
        <v>Leer</v>
      </c>
      <c r="J184" s="6" t="str">
        <f>VLOOKUP($D184,{"29 -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4" s="6">
        <f t="shared" si="20"/>
        <v>0</v>
      </c>
      <c r="L184" s="6">
        <f t="shared" si="21"/>
        <v>0</v>
      </c>
      <c r="M184" s="6">
        <f t="shared" si="22"/>
        <v>0</v>
      </c>
    </row>
    <row r="185" spans="2:13" ht="15" customHeight="1" x14ac:dyDescent="0.35">
      <c r="B185" s="58" t="str">
        <f t="shared" si="17"/>
        <v>!!!</v>
      </c>
      <c r="C185" s="141" t="s">
        <v>311</v>
      </c>
      <c r="D185" s="142"/>
      <c r="E185" s="143"/>
      <c r="F185" s="52"/>
      <c r="H185" s="6" t="str">
        <f t="shared" si="23"/>
        <v>Leer</v>
      </c>
      <c r="I185" s="204" t="str">
        <f t="shared" si="19"/>
        <v>Leer</v>
      </c>
      <c r="J185" s="6" t="str">
        <f>VLOOKUP($D185,{"29 -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5" s="6">
        <f t="shared" si="20"/>
        <v>0</v>
      </c>
      <c r="L185" s="6">
        <f t="shared" si="21"/>
        <v>0</v>
      </c>
      <c r="M185" s="6">
        <f t="shared" si="22"/>
        <v>0</v>
      </c>
    </row>
    <row r="186" spans="2:13" ht="15" customHeight="1" x14ac:dyDescent="0.35">
      <c r="B186" s="58" t="str">
        <f t="shared" si="17"/>
        <v>!!!</v>
      </c>
      <c r="C186" s="141" t="s">
        <v>312</v>
      </c>
      <c r="D186" s="142"/>
      <c r="E186" s="143"/>
      <c r="F186" s="52"/>
      <c r="H186" s="6" t="str">
        <f t="shared" si="23"/>
        <v>Leer</v>
      </c>
      <c r="I186" s="204" t="str">
        <f t="shared" si="19"/>
        <v>Leer</v>
      </c>
      <c r="J186" s="6" t="str">
        <f>VLOOKUP($D186,{"29 -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6" s="6">
        <f t="shared" si="20"/>
        <v>0</v>
      </c>
      <c r="L186" s="6">
        <f t="shared" si="21"/>
        <v>0</v>
      </c>
      <c r="M186" s="6">
        <f t="shared" si="22"/>
        <v>0</v>
      </c>
    </row>
    <row r="187" spans="2:13" ht="15" customHeight="1" x14ac:dyDescent="0.35">
      <c r="B187" s="58" t="str">
        <f t="shared" si="17"/>
        <v>!!!</v>
      </c>
      <c r="C187" s="141" t="s">
        <v>313</v>
      </c>
      <c r="D187" s="142"/>
      <c r="E187" s="143"/>
      <c r="F187" s="52"/>
      <c r="H187" s="6" t="str">
        <f t="shared" si="23"/>
        <v>Leer</v>
      </c>
      <c r="I187" s="204" t="str">
        <f t="shared" si="19"/>
        <v>Leer</v>
      </c>
      <c r="J187" s="6" t="str">
        <f>VLOOKUP($D187,{"29 -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7" s="6">
        <f t="shared" si="20"/>
        <v>0</v>
      </c>
      <c r="L187" s="6">
        <f t="shared" si="21"/>
        <v>0</v>
      </c>
      <c r="M187" s="6">
        <f t="shared" si="22"/>
        <v>0</v>
      </c>
    </row>
    <row r="188" spans="2:13" ht="15" customHeight="1" x14ac:dyDescent="0.35">
      <c r="B188" s="58" t="str">
        <f t="shared" si="17"/>
        <v>!!!</v>
      </c>
      <c r="C188" s="141" t="s">
        <v>314</v>
      </c>
      <c r="D188" s="142"/>
      <c r="E188" s="143"/>
      <c r="F188" s="52"/>
      <c r="H188" s="6" t="str">
        <f t="shared" si="23"/>
        <v>Leer</v>
      </c>
      <c r="I188" s="204" t="str">
        <f t="shared" si="19"/>
        <v>Leer</v>
      </c>
      <c r="J188" s="6" t="str">
        <f>VLOOKUP($D188,{"29 -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8" s="6">
        <f t="shared" si="20"/>
        <v>0</v>
      </c>
      <c r="L188" s="6">
        <f t="shared" si="21"/>
        <v>0</v>
      </c>
      <c r="M188" s="6">
        <f t="shared" si="22"/>
        <v>0</v>
      </c>
    </row>
    <row r="189" spans="2:13" ht="15" customHeight="1" x14ac:dyDescent="0.35">
      <c r="B189" s="58" t="str">
        <f t="shared" si="17"/>
        <v>!!!</v>
      </c>
      <c r="C189" s="141" t="s">
        <v>315</v>
      </c>
      <c r="D189" s="142"/>
      <c r="E189" s="143"/>
      <c r="F189" s="52"/>
      <c r="H189" s="6" t="str">
        <f t="shared" si="23"/>
        <v>Leer</v>
      </c>
      <c r="I189" s="204" t="str">
        <f t="shared" si="19"/>
        <v>Leer</v>
      </c>
      <c r="J189" s="6" t="str">
        <f>VLOOKUP($D189,{"29 -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9" s="6">
        <f t="shared" si="20"/>
        <v>0</v>
      </c>
      <c r="L189" s="6">
        <f t="shared" si="21"/>
        <v>0</v>
      </c>
      <c r="M189" s="6">
        <f t="shared" si="22"/>
        <v>0</v>
      </c>
    </row>
    <row r="190" spans="2:13" ht="15" customHeight="1" x14ac:dyDescent="0.35">
      <c r="B190" s="58" t="str">
        <f t="shared" si="17"/>
        <v>!!!</v>
      </c>
      <c r="C190" s="141" t="s">
        <v>316</v>
      </c>
      <c r="D190" s="142"/>
      <c r="E190" s="143"/>
      <c r="F190" s="52"/>
      <c r="H190" s="6" t="str">
        <f t="shared" si="23"/>
        <v>Leer</v>
      </c>
      <c r="I190" s="204" t="str">
        <f t="shared" si="19"/>
        <v>Leer</v>
      </c>
      <c r="J190" s="6" t="str">
        <f>VLOOKUP($D190,{"29 -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0" s="6">
        <f t="shared" si="20"/>
        <v>0</v>
      </c>
      <c r="L190" s="6">
        <f t="shared" si="21"/>
        <v>0</v>
      </c>
      <c r="M190" s="6">
        <f t="shared" si="22"/>
        <v>0</v>
      </c>
    </row>
    <row r="191" spans="2:13" ht="15" customHeight="1" x14ac:dyDescent="0.35">
      <c r="B191" s="58" t="str">
        <f t="shared" si="17"/>
        <v>!!!</v>
      </c>
      <c r="C191" s="141" t="s">
        <v>317</v>
      </c>
      <c r="D191" s="142"/>
      <c r="E191" s="143"/>
      <c r="F191" s="52"/>
      <c r="H191" s="6" t="str">
        <f t="shared" si="23"/>
        <v>Leer</v>
      </c>
      <c r="I191" s="204" t="str">
        <f t="shared" si="19"/>
        <v>Leer</v>
      </c>
      <c r="J191" s="6" t="str">
        <f>VLOOKUP($D191,{"29 -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1" s="6">
        <f t="shared" si="20"/>
        <v>0</v>
      </c>
      <c r="L191" s="6">
        <f t="shared" si="21"/>
        <v>0</v>
      </c>
      <c r="M191" s="6">
        <f t="shared" si="22"/>
        <v>0</v>
      </c>
    </row>
    <row r="192" spans="2:13" ht="15" customHeight="1" x14ac:dyDescent="0.35">
      <c r="B192" s="58" t="str">
        <f t="shared" si="17"/>
        <v>!!!</v>
      </c>
      <c r="C192" s="141" t="s">
        <v>318</v>
      </c>
      <c r="D192" s="142"/>
      <c r="E192" s="143"/>
      <c r="F192" s="52"/>
      <c r="H192" s="6" t="str">
        <f t="shared" si="23"/>
        <v>Leer</v>
      </c>
      <c r="I192" s="204" t="str">
        <f t="shared" si="19"/>
        <v>Leer</v>
      </c>
      <c r="J192" s="6" t="str">
        <f>VLOOKUP($D192,{"29 -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2" s="6">
        <f t="shared" si="20"/>
        <v>0</v>
      </c>
      <c r="L192" s="6">
        <f t="shared" si="21"/>
        <v>0</v>
      </c>
      <c r="M192" s="6">
        <f t="shared" si="22"/>
        <v>0</v>
      </c>
    </row>
    <row r="193" spans="2:13" ht="15" customHeight="1" x14ac:dyDescent="0.35">
      <c r="B193" s="58" t="str">
        <f t="shared" si="17"/>
        <v>!!!</v>
      </c>
      <c r="C193" s="141" t="s">
        <v>319</v>
      </c>
      <c r="D193" s="142"/>
      <c r="E193" s="143"/>
      <c r="F193" s="52"/>
      <c r="H193" s="6" t="str">
        <f t="shared" si="23"/>
        <v>Leer</v>
      </c>
      <c r="I193" s="204" t="str">
        <f t="shared" si="19"/>
        <v>Leer</v>
      </c>
      <c r="J193" s="6" t="str">
        <f>VLOOKUP($D193,{"29 -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3" s="6">
        <f t="shared" si="20"/>
        <v>0</v>
      </c>
      <c r="L193" s="6">
        <f t="shared" si="21"/>
        <v>0</v>
      </c>
      <c r="M193" s="6">
        <f t="shared" si="22"/>
        <v>0</v>
      </c>
    </row>
    <row r="194" spans="2:13" ht="15" customHeight="1" x14ac:dyDescent="0.35">
      <c r="B194" s="58" t="str">
        <f t="shared" si="17"/>
        <v>!!!</v>
      </c>
      <c r="C194" s="141" t="s">
        <v>320</v>
      </c>
      <c r="D194" s="142"/>
      <c r="E194" s="143"/>
      <c r="F194" s="52"/>
      <c r="H194" s="6" t="str">
        <f t="shared" si="23"/>
        <v>Leer</v>
      </c>
      <c r="I194" s="204" t="str">
        <f t="shared" si="19"/>
        <v>Leer</v>
      </c>
      <c r="J194" s="6" t="str">
        <f>VLOOKUP($D194,{"29 -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4" s="6">
        <f t="shared" si="20"/>
        <v>0</v>
      </c>
      <c r="L194" s="6">
        <f t="shared" si="21"/>
        <v>0</v>
      </c>
      <c r="M194" s="6">
        <f t="shared" si="22"/>
        <v>0</v>
      </c>
    </row>
    <row r="195" spans="2:13" ht="15" customHeight="1" x14ac:dyDescent="0.35">
      <c r="B195" s="58" t="str">
        <f t="shared" si="17"/>
        <v>!!!</v>
      </c>
      <c r="C195" s="141" t="s">
        <v>321</v>
      </c>
      <c r="D195" s="142"/>
      <c r="E195" s="143"/>
      <c r="F195" s="52"/>
      <c r="H195" s="6" t="str">
        <f t="shared" si="23"/>
        <v>Leer</v>
      </c>
      <c r="I195" s="204" t="str">
        <f t="shared" si="19"/>
        <v>Leer</v>
      </c>
      <c r="J195" s="6" t="str">
        <f>VLOOKUP($D195,{"29 -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5" s="6">
        <f t="shared" si="20"/>
        <v>0</v>
      </c>
      <c r="L195" s="6">
        <f t="shared" si="21"/>
        <v>0</v>
      </c>
      <c r="M195" s="6">
        <f t="shared" si="22"/>
        <v>0</v>
      </c>
    </row>
    <row r="196" spans="2:13" ht="15" customHeight="1" x14ac:dyDescent="0.35">
      <c r="B196" s="58" t="str">
        <f t="shared" si="17"/>
        <v>!!!</v>
      </c>
      <c r="C196" s="141" t="s">
        <v>322</v>
      </c>
      <c r="D196" s="142"/>
      <c r="E196" s="143"/>
      <c r="F196" s="52"/>
      <c r="H196" s="6" t="str">
        <f t="shared" si="23"/>
        <v>Leer</v>
      </c>
      <c r="I196" s="204" t="str">
        <f t="shared" si="19"/>
        <v>Leer</v>
      </c>
      <c r="J196" s="6" t="str">
        <f>VLOOKUP($D196,{"29 -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6" s="6">
        <f t="shared" si="20"/>
        <v>0</v>
      </c>
      <c r="L196" s="6">
        <f t="shared" si="21"/>
        <v>0</v>
      </c>
      <c r="M196" s="6">
        <f t="shared" si="22"/>
        <v>0</v>
      </c>
    </row>
    <row r="197" spans="2:13" ht="15" customHeight="1" x14ac:dyDescent="0.35">
      <c r="B197" s="58" t="str">
        <f t="shared" si="17"/>
        <v>!!!</v>
      </c>
      <c r="C197" s="141" t="s">
        <v>323</v>
      </c>
      <c r="D197" s="142"/>
      <c r="E197" s="143"/>
      <c r="F197" s="52"/>
      <c r="H197" s="6" t="str">
        <f t="shared" si="23"/>
        <v>Leer</v>
      </c>
      <c r="I197" s="204" t="str">
        <f t="shared" si="19"/>
        <v>Leer</v>
      </c>
      <c r="J197" s="6" t="str">
        <f>VLOOKUP($D197,{"29 -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7" s="6">
        <f t="shared" si="20"/>
        <v>0</v>
      </c>
      <c r="L197" s="6">
        <f t="shared" si="21"/>
        <v>0</v>
      </c>
      <c r="M197" s="6">
        <f t="shared" si="22"/>
        <v>0</v>
      </c>
    </row>
    <row r="198" spans="2:13" ht="15" customHeight="1" x14ac:dyDescent="0.35">
      <c r="B198" s="58" t="str">
        <f t="shared" si="17"/>
        <v>!!!</v>
      </c>
      <c r="C198" s="141" t="s">
        <v>324</v>
      </c>
      <c r="D198" s="142"/>
      <c r="E198" s="143"/>
      <c r="F198" s="52"/>
      <c r="H198" s="6" t="str">
        <f t="shared" si="23"/>
        <v>Leer</v>
      </c>
      <c r="I198" s="204" t="str">
        <f t="shared" si="19"/>
        <v>Leer</v>
      </c>
      <c r="J198" s="6" t="str">
        <f>VLOOKUP($D198,{"29 -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8" s="6">
        <f t="shared" si="20"/>
        <v>0</v>
      </c>
      <c r="L198" s="6">
        <f t="shared" si="21"/>
        <v>0</v>
      </c>
      <c r="M198" s="6">
        <f t="shared" si="22"/>
        <v>0</v>
      </c>
    </row>
    <row r="199" spans="2:13" ht="15" customHeight="1" x14ac:dyDescent="0.35">
      <c r="B199" s="58" t="str">
        <f t="shared" si="17"/>
        <v>!!!</v>
      </c>
      <c r="C199" s="141" t="s">
        <v>325</v>
      </c>
      <c r="D199" s="142"/>
      <c r="E199" s="143"/>
      <c r="F199" s="52"/>
      <c r="H199" s="6" t="str">
        <f t="shared" si="23"/>
        <v>Leer</v>
      </c>
      <c r="I199" s="204" t="str">
        <f t="shared" si="19"/>
        <v>Leer</v>
      </c>
      <c r="J199" s="6" t="str">
        <f>VLOOKUP($D199,{"29 -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9" s="6">
        <f t="shared" si="20"/>
        <v>0</v>
      </c>
      <c r="L199" s="6">
        <f t="shared" si="21"/>
        <v>0</v>
      </c>
      <c r="M199" s="6">
        <f t="shared" si="22"/>
        <v>0</v>
      </c>
    </row>
    <row r="200" spans="2:13" ht="15" customHeight="1" x14ac:dyDescent="0.35">
      <c r="B200" s="58" t="str">
        <f t="shared" si="17"/>
        <v>!!!</v>
      </c>
      <c r="C200" s="141" t="s">
        <v>326</v>
      </c>
      <c r="D200" s="142"/>
      <c r="E200" s="143"/>
      <c r="F200" s="52"/>
      <c r="H200" s="6" t="str">
        <f t="shared" si="23"/>
        <v>Leer</v>
      </c>
      <c r="I200" s="204" t="str">
        <f t="shared" si="19"/>
        <v>Leer</v>
      </c>
      <c r="J200" s="6" t="str">
        <f>VLOOKUP($D200,{"29 -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0" s="6">
        <f t="shared" si="20"/>
        <v>0</v>
      </c>
      <c r="L200" s="6">
        <f t="shared" si="21"/>
        <v>0</v>
      </c>
      <c r="M200" s="6">
        <f t="shared" si="22"/>
        <v>0</v>
      </c>
    </row>
    <row r="201" spans="2:13" ht="15" customHeight="1" x14ac:dyDescent="0.35">
      <c r="B201" s="58" t="str">
        <f t="shared" si="17"/>
        <v>!!!</v>
      </c>
      <c r="C201" s="141" t="s">
        <v>327</v>
      </c>
      <c r="D201" s="142"/>
      <c r="E201" s="143"/>
      <c r="F201" s="52"/>
      <c r="H201" s="6" t="str">
        <f t="shared" si="23"/>
        <v>Leer</v>
      </c>
      <c r="I201" s="204" t="str">
        <f t="shared" si="19"/>
        <v>Leer</v>
      </c>
      <c r="J201" s="6" t="str">
        <f>VLOOKUP($D201,{"29 -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1" s="6">
        <f t="shared" si="20"/>
        <v>0</v>
      </c>
      <c r="L201" s="6">
        <f t="shared" si="21"/>
        <v>0</v>
      </c>
      <c r="M201" s="6">
        <f t="shared" si="22"/>
        <v>0</v>
      </c>
    </row>
    <row r="202" spans="2:13" ht="15" customHeight="1" x14ac:dyDescent="0.35">
      <c r="B202" s="58" t="str">
        <f t="shared" si="17"/>
        <v>!!!</v>
      </c>
      <c r="C202" s="141" t="s">
        <v>328</v>
      </c>
      <c r="D202" s="142"/>
      <c r="E202" s="143"/>
      <c r="F202" s="52"/>
      <c r="H202" s="6" t="str">
        <f t="shared" si="23"/>
        <v>Leer</v>
      </c>
      <c r="I202" s="204" t="str">
        <f t="shared" si="19"/>
        <v>Leer</v>
      </c>
      <c r="J202" s="6" t="str">
        <f>VLOOKUP($D202,{"29 -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2" s="6">
        <f t="shared" si="20"/>
        <v>0</v>
      </c>
      <c r="L202" s="6">
        <f t="shared" si="21"/>
        <v>0</v>
      </c>
      <c r="M202" s="6">
        <f t="shared" si="22"/>
        <v>0</v>
      </c>
    </row>
    <row r="203" spans="2:13" ht="15" customHeight="1" x14ac:dyDescent="0.35">
      <c r="B203" s="58" t="str">
        <f t="shared" si="17"/>
        <v>!!!</v>
      </c>
      <c r="C203" s="141" t="s">
        <v>329</v>
      </c>
      <c r="D203" s="142"/>
      <c r="E203" s="143"/>
      <c r="F203" s="52"/>
      <c r="H203" s="6" t="str">
        <f t="shared" si="23"/>
        <v>Leer</v>
      </c>
      <c r="I203" s="204" t="str">
        <f t="shared" si="19"/>
        <v>Leer</v>
      </c>
      <c r="J203" s="6" t="str">
        <f>VLOOKUP($D203,{"29 -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3" s="6">
        <f t="shared" si="20"/>
        <v>0</v>
      </c>
      <c r="L203" s="6">
        <f t="shared" si="21"/>
        <v>0</v>
      </c>
      <c r="M203" s="6">
        <f t="shared" si="22"/>
        <v>0</v>
      </c>
    </row>
    <row r="204" spans="2:13" ht="15" customHeight="1" x14ac:dyDescent="0.35">
      <c r="B204" s="58" t="str">
        <f t="shared" si="17"/>
        <v>!!!</v>
      </c>
      <c r="C204" s="141" t="s">
        <v>330</v>
      </c>
      <c r="D204" s="142"/>
      <c r="E204" s="143"/>
      <c r="F204" s="52"/>
      <c r="H204" s="6" t="str">
        <f t="shared" si="23"/>
        <v>Leer</v>
      </c>
      <c r="I204" s="204" t="str">
        <f t="shared" si="19"/>
        <v>Leer</v>
      </c>
      <c r="J204" s="6" t="str">
        <f>VLOOKUP($D204,{"29 -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4" s="6">
        <f t="shared" si="20"/>
        <v>0</v>
      </c>
      <c r="L204" s="6">
        <f t="shared" si="21"/>
        <v>0</v>
      </c>
      <c r="M204" s="6">
        <f t="shared" si="22"/>
        <v>0</v>
      </c>
    </row>
    <row r="205" spans="2:13" ht="15" customHeight="1" x14ac:dyDescent="0.35">
      <c r="B205" s="58" t="str">
        <f t="shared" si="17"/>
        <v>!!!</v>
      </c>
      <c r="C205" s="141" t="s">
        <v>331</v>
      </c>
      <c r="D205" s="142"/>
      <c r="E205" s="143"/>
      <c r="F205" s="52"/>
      <c r="H205" s="6" t="str">
        <f t="shared" si="23"/>
        <v>Leer</v>
      </c>
      <c r="I205" s="204" t="str">
        <f t="shared" si="19"/>
        <v>Leer</v>
      </c>
      <c r="J205" s="6" t="str">
        <f>VLOOKUP($D205,{"29 -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5" s="6">
        <f t="shared" si="20"/>
        <v>0</v>
      </c>
      <c r="L205" s="6">
        <f t="shared" si="21"/>
        <v>0</v>
      </c>
      <c r="M205" s="6">
        <f t="shared" si="22"/>
        <v>0</v>
      </c>
    </row>
    <row r="206" spans="2:13" ht="15" customHeight="1" x14ac:dyDescent="0.35">
      <c r="B206" s="58" t="str">
        <f t="shared" si="17"/>
        <v>!!!</v>
      </c>
      <c r="C206" s="141" t="s">
        <v>332</v>
      </c>
      <c r="D206" s="142"/>
      <c r="E206" s="143"/>
      <c r="F206" s="52"/>
      <c r="H206" s="6" t="str">
        <f t="shared" si="23"/>
        <v>Leer</v>
      </c>
      <c r="I206" s="204" t="str">
        <f t="shared" si="19"/>
        <v>Leer</v>
      </c>
      <c r="J206" s="6" t="str">
        <f>VLOOKUP($D206,{"29 -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6" s="6">
        <f t="shared" si="20"/>
        <v>0</v>
      </c>
      <c r="L206" s="6">
        <f t="shared" si="21"/>
        <v>0</v>
      </c>
      <c r="M206" s="6">
        <f t="shared" ref="M206:M213" si="24">COUNTIF(E$14:E$213,E206)</f>
        <v>0</v>
      </c>
    </row>
    <row r="207" spans="2:13" ht="15" customHeight="1" x14ac:dyDescent="0.35">
      <c r="B207" s="58" t="str">
        <f t="shared" ref="B207:B213" si="25">IF(SUM(K207:L207)&lt;2,"!!!","")</f>
        <v>!!!</v>
      </c>
      <c r="C207" s="141" t="s">
        <v>333</v>
      </c>
      <c r="D207" s="142"/>
      <c r="E207" s="143"/>
      <c r="F207" s="52"/>
      <c r="H207" s="6" t="str">
        <f t="shared" si="23"/>
        <v>Leer</v>
      </c>
      <c r="I207" s="204" t="str">
        <f t="shared" ref="I207:I215" si="26">IF(LEN($D207),VALUE($C207),"Leer")</f>
        <v>Leer</v>
      </c>
      <c r="J207" s="6" t="str">
        <f>VLOOKUP($D207,{"29 -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7" s="6">
        <f t="shared" ref="K207:K215" si="27">IF($D207&lt;&gt;"",1,0)</f>
        <v>0</v>
      </c>
      <c r="L207" s="6">
        <f t="shared" ref="L207:L215" si="28">IF(LEN($E207)&gt;0,1,0)</f>
        <v>0</v>
      </c>
      <c r="M207" s="6">
        <f t="shared" si="24"/>
        <v>0</v>
      </c>
    </row>
    <row r="208" spans="2:13" ht="15" customHeight="1" x14ac:dyDescent="0.35">
      <c r="B208" s="58" t="str">
        <f t="shared" si="25"/>
        <v>!!!</v>
      </c>
      <c r="C208" s="141" t="s">
        <v>334</v>
      </c>
      <c r="D208" s="142"/>
      <c r="E208" s="143"/>
      <c r="F208" s="52"/>
      <c r="H208" s="6" t="str">
        <f t="shared" ref="H208:H214" si="29">IF(D207&lt;&gt;"","Einrichtungen2","Leer")</f>
        <v>Leer</v>
      </c>
      <c r="I208" s="204" t="str">
        <f t="shared" si="26"/>
        <v>Leer</v>
      </c>
      <c r="J208" s="6" t="str">
        <f>VLOOKUP($D208,{"29 -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8" s="6">
        <f t="shared" si="27"/>
        <v>0</v>
      </c>
      <c r="L208" s="6">
        <f t="shared" si="28"/>
        <v>0</v>
      </c>
      <c r="M208" s="6">
        <f t="shared" si="24"/>
        <v>0</v>
      </c>
    </row>
    <row r="209" spans="2:13" ht="15" customHeight="1" x14ac:dyDescent="0.35">
      <c r="B209" s="58" t="str">
        <f t="shared" si="25"/>
        <v>!!!</v>
      </c>
      <c r="C209" s="141" t="s">
        <v>335</v>
      </c>
      <c r="D209" s="142"/>
      <c r="E209" s="143"/>
      <c r="F209" s="52"/>
      <c r="H209" s="6" t="str">
        <f t="shared" si="29"/>
        <v>Leer</v>
      </c>
      <c r="I209" s="204" t="str">
        <f t="shared" si="26"/>
        <v>Leer</v>
      </c>
      <c r="J209" s="6" t="str">
        <f>VLOOKUP($D209,{"29 -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9" s="6">
        <f t="shared" si="27"/>
        <v>0</v>
      </c>
      <c r="L209" s="6">
        <f t="shared" si="28"/>
        <v>0</v>
      </c>
      <c r="M209" s="6">
        <f t="shared" si="24"/>
        <v>0</v>
      </c>
    </row>
    <row r="210" spans="2:13" ht="15" customHeight="1" x14ac:dyDescent="0.35">
      <c r="B210" s="58" t="str">
        <f t="shared" si="25"/>
        <v>!!!</v>
      </c>
      <c r="C210" s="141" t="s">
        <v>336</v>
      </c>
      <c r="D210" s="142"/>
      <c r="E210" s="143"/>
      <c r="F210" s="52"/>
      <c r="H210" s="6" t="str">
        <f t="shared" si="29"/>
        <v>Leer</v>
      </c>
      <c r="I210" s="204" t="str">
        <f t="shared" si="26"/>
        <v>Leer</v>
      </c>
      <c r="J210" s="6" t="str">
        <f>VLOOKUP($D210,{"29 -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0" s="6">
        <f t="shared" si="27"/>
        <v>0</v>
      </c>
      <c r="L210" s="6">
        <f t="shared" si="28"/>
        <v>0</v>
      </c>
      <c r="M210" s="6">
        <f t="shared" si="24"/>
        <v>0</v>
      </c>
    </row>
    <row r="211" spans="2:13" ht="15" customHeight="1" x14ac:dyDescent="0.35">
      <c r="B211" s="58" t="str">
        <f t="shared" si="25"/>
        <v>!!!</v>
      </c>
      <c r="C211" s="141" t="s">
        <v>337</v>
      </c>
      <c r="D211" s="142"/>
      <c r="E211" s="143"/>
      <c r="F211" s="52"/>
      <c r="H211" s="6" t="str">
        <f t="shared" si="29"/>
        <v>Leer</v>
      </c>
      <c r="I211" s="204" t="str">
        <f t="shared" si="26"/>
        <v>Leer</v>
      </c>
      <c r="J211" s="6" t="str">
        <f>VLOOKUP($D211,{"29 -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1" s="6">
        <f t="shared" si="27"/>
        <v>0</v>
      </c>
      <c r="L211" s="6">
        <f t="shared" si="28"/>
        <v>0</v>
      </c>
      <c r="M211" s="6">
        <f t="shared" si="24"/>
        <v>0</v>
      </c>
    </row>
    <row r="212" spans="2:13" ht="15" customHeight="1" x14ac:dyDescent="0.35">
      <c r="B212" s="58" t="str">
        <f t="shared" si="25"/>
        <v>!!!</v>
      </c>
      <c r="C212" s="141" t="s">
        <v>338</v>
      </c>
      <c r="D212" s="142"/>
      <c r="E212" s="143"/>
      <c r="F212" s="52"/>
      <c r="H212" s="6" t="str">
        <f t="shared" si="29"/>
        <v>Leer</v>
      </c>
      <c r="I212" s="204" t="str">
        <f t="shared" si="26"/>
        <v>Leer</v>
      </c>
      <c r="J212" s="6" t="str">
        <f>VLOOKUP($D212,{"29 -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2" s="6">
        <f t="shared" si="27"/>
        <v>0</v>
      </c>
      <c r="L212" s="6">
        <f t="shared" si="28"/>
        <v>0</v>
      </c>
      <c r="M212" s="6">
        <f t="shared" si="24"/>
        <v>0</v>
      </c>
    </row>
    <row r="213" spans="2:13" ht="15" customHeight="1" x14ac:dyDescent="0.35">
      <c r="B213" s="58" t="str">
        <f t="shared" si="25"/>
        <v>!!!</v>
      </c>
      <c r="C213" s="141" t="s">
        <v>339</v>
      </c>
      <c r="D213" s="223"/>
      <c r="E213" s="143"/>
      <c r="F213" s="52"/>
      <c r="H213" s="6" t="str">
        <f t="shared" si="29"/>
        <v>Leer</v>
      </c>
      <c r="I213" s="204" t="str">
        <f t="shared" si="26"/>
        <v>Leer</v>
      </c>
      <c r="J213" s="6" t="str">
        <f>VLOOKUP($D213,{"29 -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3" s="6">
        <f t="shared" si="27"/>
        <v>0</v>
      </c>
      <c r="L213" s="6">
        <f t="shared" si="28"/>
        <v>0</v>
      </c>
      <c r="M213" s="6">
        <f t="shared" si="24"/>
        <v>0</v>
      </c>
    </row>
    <row r="214" spans="2:13" ht="15" customHeight="1" x14ac:dyDescent="0.35">
      <c r="B214" s="59"/>
      <c r="C214" s="221" t="s">
        <v>390</v>
      </c>
      <c r="D214" s="221" t="s">
        <v>396</v>
      </c>
      <c r="E214" s="222" t="s">
        <v>390</v>
      </c>
      <c r="F214" s="60"/>
      <c r="H214" s="6" t="str">
        <f t="shared" si="29"/>
        <v>Leer</v>
      </c>
      <c r="I214" s="204">
        <f t="shared" si="26"/>
        <v>297</v>
      </c>
      <c r="J214" s="6" t="str">
        <f>VLOOKUP($D214,{"29 -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297 - stationsäquivalente Behandlung in der Erwachsenenpsychiatrie (29)</v>
      </c>
      <c r="K214" s="6">
        <f t="shared" si="27"/>
        <v>1</v>
      </c>
      <c r="L214" s="6">
        <f t="shared" si="28"/>
        <v>1</v>
      </c>
    </row>
    <row r="215" spans="2:13" ht="15" customHeight="1" x14ac:dyDescent="0.35">
      <c r="C215" s="219" t="s">
        <v>391</v>
      </c>
      <c r="D215" s="219" t="s">
        <v>397</v>
      </c>
      <c r="E215" s="220" t="s">
        <v>391</v>
      </c>
      <c r="H215" s="6" t="str">
        <f>IF(D214&lt;&gt;"","Einrichtungen2","Leer")</f>
        <v>Einrichtungen2</v>
      </c>
      <c r="I215" s="204">
        <f t="shared" si="26"/>
        <v>307</v>
      </c>
      <c r="J215" s="6" t="str">
        <f>VLOOKUP($D215,{"29 -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307 - stationsäquivalente Behandlung in der Kinder- und Jugendpsychiatrie (30)</v>
      </c>
      <c r="K215" s="6">
        <f t="shared" si="27"/>
        <v>1</v>
      </c>
      <c r="L215" s="6">
        <f t="shared" si="28"/>
        <v>1</v>
      </c>
    </row>
    <row r="216" spans="2:13" ht="15" customHeight="1" x14ac:dyDescent="0.35">
      <c r="C216" s="22"/>
      <c r="D216" s="22"/>
      <c r="E216" s="67"/>
    </row>
    <row r="217" spans="2:13" ht="15" customHeight="1" x14ac:dyDescent="0.35">
      <c r="C217" s="22"/>
      <c r="D217" s="22"/>
      <c r="E217" s="67"/>
    </row>
    <row r="218" spans="2:13" ht="15" customHeight="1" x14ac:dyDescent="0.35">
      <c r="C218" s="22"/>
      <c r="D218" s="22"/>
      <c r="E218" s="67"/>
    </row>
    <row r="219" spans="2:13" ht="15" customHeight="1" x14ac:dyDescent="0.35">
      <c r="C219" s="22"/>
      <c r="D219" s="22"/>
      <c r="E219" s="67"/>
    </row>
    <row r="220" spans="2:13" ht="15" customHeight="1" x14ac:dyDescent="0.35">
      <c r="C220" s="22"/>
      <c r="D220" s="22"/>
      <c r="E220" s="67"/>
    </row>
    <row r="221" spans="2:13" ht="15" customHeight="1" x14ac:dyDescent="0.35">
      <c r="C221" s="22"/>
      <c r="D221" s="22"/>
      <c r="E221" s="67"/>
    </row>
    <row r="222" spans="2:13" ht="15" customHeight="1" x14ac:dyDescent="0.35">
      <c r="C222" s="22"/>
      <c r="D222" s="22"/>
      <c r="E222" s="67"/>
    </row>
    <row r="223" spans="2:13" ht="15" customHeight="1" x14ac:dyDescent="0.35">
      <c r="C223" s="22"/>
      <c r="D223" s="22"/>
      <c r="E223" s="67"/>
    </row>
    <row r="224" spans="2:13" ht="15" customHeight="1" x14ac:dyDescent="0.35">
      <c r="C224" s="22"/>
      <c r="D224" s="22"/>
      <c r="E224" s="67"/>
    </row>
    <row r="225" spans="3:5" ht="15" customHeight="1" x14ac:dyDescent="0.35">
      <c r="C225" s="22"/>
      <c r="D225" s="22"/>
      <c r="E225" s="67"/>
    </row>
    <row r="226" spans="3:5" ht="15" customHeight="1" x14ac:dyDescent="0.35">
      <c r="C226" s="22"/>
      <c r="D226" s="22"/>
      <c r="E226" s="67"/>
    </row>
    <row r="227" spans="3:5" ht="15" customHeight="1" x14ac:dyDescent="0.35">
      <c r="C227" s="22"/>
      <c r="D227" s="22"/>
      <c r="E227" s="67"/>
    </row>
  </sheetData>
  <sheetProtection algorithmName="SHA-512" hashValue="fv1Uf5UQa4hoURqXpBgWLVpahsO9NzEJECZtcuuBiHQBYApi2Tlb3z9aeN46l4f75fIGDGEqt+Z4qaEx9rFPsQ==" saltValue="LldSY/43Q7pbml0QHWYK/Q==" spinCount="100000" sheet="1" objects="1" scenarios="1" selectLockedCells="1" autoFilter="0"/>
  <mergeCells count="3">
    <mergeCell ref="B6:C6"/>
    <mergeCell ref="C12:E12"/>
    <mergeCell ref="C9:E11"/>
  </mergeCells>
  <conditionalFormatting sqref="B12">
    <cfRule type="expression" dxfId="153" priority="6">
      <formula>B12&lt;&gt;""</formula>
    </cfRule>
  </conditionalFormatting>
  <conditionalFormatting sqref="B14:B213">
    <cfRule type="expression" dxfId="152" priority="8974">
      <formula>D14=""</formula>
    </cfRule>
  </conditionalFormatting>
  <conditionalFormatting sqref="C14:C213">
    <cfRule type="expression" dxfId="151" priority="154">
      <formula>#REF!=""</formula>
    </cfRule>
    <cfRule type="expression" dxfId="150" priority="155">
      <formula>#REF!="Bitte eine Fachabteilung auswählen"</formula>
    </cfRule>
  </conditionalFormatting>
  <conditionalFormatting sqref="C214:D227">
    <cfRule type="expression" dxfId="149" priority="8972" stopIfTrue="1">
      <formula>#REF!=""</formula>
    </cfRule>
    <cfRule type="expression" dxfId="148" priority="8973" stopIfTrue="1">
      <formula>#REF!="Bitte eine Fachabteilung auswählen"</formula>
    </cfRule>
  </conditionalFormatting>
  <conditionalFormatting sqref="C12:E12">
    <cfRule type="expression" dxfId="147" priority="7">
      <formula>C12&lt;&gt;""</formula>
    </cfRule>
  </conditionalFormatting>
  <conditionalFormatting sqref="E14:E213">
    <cfRule type="expression" dxfId="146" priority="1">
      <formula>VALUE(M14)&gt;1</formula>
    </cfRule>
    <cfRule type="expression" dxfId="145" priority="2">
      <formula>D14="00 - Bitte eine Fachabteilung auswählen"</formula>
    </cfRule>
    <cfRule type="expression" dxfId="144" priority="3">
      <formula>D14=""</formula>
    </cfRule>
  </conditionalFormatting>
  <dataValidations count="2">
    <dataValidation type="list" allowBlank="1" showInputMessage="1" showErrorMessage="1" sqref="D80:D213 D67:D78 D14:D65" xr:uid="{00000000-0002-0000-0200-000000000000}">
      <formula1>INDIRECT(H14)</formula1>
    </dataValidation>
    <dataValidation type="textLength" allowBlank="1" showErrorMessage="1" errorTitle="ACHTUNG" error="Die Länge des Textes darf 100 Zeichen nicht überschreiten_x000a_" prompt="Die Textlänge beträgt maximal 100 Zeichen" sqref="E14:E227" xr:uid="{00000000-0002-0000-0200-000001000000}">
      <formula1>1</formula1>
      <formula2>100</formula2>
    </dataValidation>
  </dataValidations>
  <hyperlinks>
    <hyperlink ref="F2" location="'A1'!F15" display="A1 &gt;&gt;" xr:uid="{00000000-0004-0000-0200-000000000000}"/>
    <hyperlink ref="E2" location="'Angaben KH-Standort'!D11" display="&lt;&lt; Angaben KH-Standort" xr:uid="{00000000-0004-0000-0200-000001000000}"/>
  </hyperlinks>
  <pageMargins left="0.25" right="0.25" top="0.75" bottom="0.75" header="0.3" footer="0.3"/>
  <pageSetup paperSize="9" scale="64" orientation="landscape" r:id="rId1"/>
  <rowBreaks count="2" manualBreakCount="2">
    <brk id="153" max="5" man="1"/>
    <brk id="162" max="5" man="1"/>
  </rowBreaks>
  <colBreaks count="1" manualBreakCount="1">
    <brk id="6" max="1048575" man="1"/>
  </colBreaks>
  <ignoredErrors>
    <ignoredError sqref="C14:C111"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Auswahldaten!$A$14:$A$16</xm:f>
          </x14:formula1>
          <xm:sqref>D66 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N29"/>
  <sheetViews>
    <sheetView showGridLines="0" zoomScaleNormal="100" workbookViewId="0">
      <selection activeCell="G2" sqref="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58.26953125" style="1" customWidth="1"/>
    <col min="5" max="5" width="33.7265625" style="1" customWidth="1"/>
    <col min="6" max="6" width="45.7265625" style="1" customWidth="1"/>
    <col min="7" max="7" width="11.26953125" style="1" customWidth="1"/>
    <col min="8" max="8" width="11.26953125" style="262"/>
    <col min="9" max="13" width="11.26953125" style="253"/>
    <col min="14" max="14" width="15.54296875" style="253" customWidth="1"/>
    <col min="15" max="16384" width="11.26953125" style="1"/>
  </cols>
  <sheetData>
    <row r="1" spans="1:14" ht="15" customHeight="1" x14ac:dyDescent="0.35">
      <c r="A1" s="2"/>
      <c r="G1" s="20"/>
    </row>
    <row r="2" spans="1:14" s="37" customFormat="1" ht="30" customHeight="1" x14ac:dyDescent="0.55000000000000004">
      <c r="A2" s="29"/>
      <c r="B2" s="38" t="s">
        <v>35</v>
      </c>
      <c r="C2" s="30" t="s">
        <v>393</v>
      </c>
      <c r="D2" s="32"/>
      <c r="E2" s="31"/>
      <c r="F2" s="203" t="s">
        <v>143</v>
      </c>
      <c r="G2" s="224" t="s">
        <v>371</v>
      </c>
      <c r="H2" s="263"/>
      <c r="I2" s="254"/>
      <c r="J2" s="254"/>
      <c r="K2" s="254"/>
      <c r="L2" s="254"/>
      <c r="M2" s="254"/>
      <c r="N2" s="254"/>
    </row>
    <row r="3" spans="1:14" ht="15" customHeight="1" x14ac:dyDescent="0.35">
      <c r="A3" s="2"/>
      <c r="B3" s="2"/>
      <c r="C3" s="2"/>
      <c r="D3" s="2"/>
      <c r="E3" s="2"/>
      <c r="F3" s="2"/>
      <c r="G3" s="2"/>
    </row>
    <row r="4" spans="1:14" ht="15" customHeight="1" x14ac:dyDescent="0.35">
      <c r="A4" s="2"/>
      <c r="B4" s="81"/>
      <c r="C4" s="106" t="str">
        <f ca="1">"Haupt-IK: " &amp; CELL("inhalt",'Angaben KH-Standort'!D25)</f>
        <v xml:space="preserve">Haupt-IK: </v>
      </c>
      <c r="D4" s="100"/>
      <c r="E4" s="106" t="str">
        <f ca="1">"Jahr: " &amp; CELL("inhalt",'Angaben KH-Standort'!D12)</f>
        <v>Jahr: 2026</v>
      </c>
      <c r="F4" s="42"/>
      <c r="G4" s="43"/>
    </row>
    <row r="5" spans="1:14" ht="15" customHeight="1" x14ac:dyDescent="0.35">
      <c r="A5" s="2"/>
      <c r="B5" s="82"/>
      <c r="C5" s="107" t="str">
        <f ca="1" xml:space="preserve"> "Standort-ID: " &amp; CELL("inhalt",'Angaben KH-Standort'!D26)</f>
        <v xml:space="preserve">Standort-ID: </v>
      </c>
      <c r="D5" s="101"/>
      <c r="E5" s="107" t="str">
        <f ca="1">CELL("inhalt",'A1'!$F$14) &amp; ". Quartal"</f>
        <v>0. Quartal</v>
      </c>
      <c r="F5" s="45"/>
      <c r="G5" s="46"/>
    </row>
    <row r="6" spans="1:14" ht="15" customHeight="1" x14ac:dyDescent="0.35">
      <c r="A6" s="2"/>
      <c r="B6" s="2"/>
      <c r="C6" s="2"/>
      <c r="D6" s="2"/>
      <c r="E6" s="2"/>
      <c r="F6" s="2"/>
      <c r="G6" s="2"/>
    </row>
    <row r="7" spans="1:14" ht="15" customHeight="1" x14ac:dyDescent="0.35">
      <c r="B7" s="49"/>
      <c r="C7" s="47"/>
      <c r="D7" s="47"/>
      <c r="E7" s="47"/>
      <c r="F7" s="47"/>
      <c r="G7" s="47"/>
      <c r="H7" s="264"/>
    </row>
    <row r="8" spans="1:14" ht="15" customHeight="1" x14ac:dyDescent="0.5">
      <c r="B8" s="51"/>
      <c r="C8" s="27" t="s">
        <v>532</v>
      </c>
      <c r="D8" s="28"/>
      <c r="E8" s="28"/>
      <c r="F8" s="28"/>
      <c r="G8" s="28"/>
      <c r="H8" s="264"/>
    </row>
    <row r="9" spans="1:14" ht="15" customHeight="1" x14ac:dyDescent="0.35">
      <c r="B9" s="51"/>
      <c r="C9" s="28" t="s">
        <v>124</v>
      </c>
      <c r="D9" s="28"/>
      <c r="E9" s="28"/>
      <c r="F9" s="124" t="s">
        <v>157</v>
      </c>
      <c r="G9" s="28"/>
      <c r="H9" s="264"/>
    </row>
    <row r="10" spans="1:14" ht="15" customHeight="1" x14ac:dyDescent="0.35">
      <c r="B10" s="51"/>
      <c r="C10" s="28" t="s">
        <v>239</v>
      </c>
      <c r="D10" s="28"/>
      <c r="E10" s="28"/>
      <c r="F10" s="127" t="s">
        <v>174</v>
      </c>
      <c r="G10" s="28"/>
      <c r="H10" s="264"/>
    </row>
    <row r="11" spans="1:14" ht="15" customHeight="1" x14ac:dyDescent="0.35">
      <c r="B11" s="51"/>
      <c r="C11" s="28" t="s">
        <v>400</v>
      </c>
      <c r="D11" s="28"/>
      <c r="E11" s="28"/>
      <c r="F11" s="123" t="s">
        <v>158</v>
      </c>
      <c r="G11" s="28"/>
      <c r="H11" s="264"/>
    </row>
    <row r="12" spans="1:14" ht="15" customHeight="1" x14ac:dyDescent="0.35">
      <c r="B12" s="138" t="str">
        <f>IF(F16="Ja",IF(J12-I12&gt;0,"!!!",""),"")</f>
        <v/>
      </c>
      <c r="C12" s="339" t="str">
        <f>IF(F16="Ja",IF(J12-I12&gt;0,"Es fehlen noch MUSS-ANGABEN in den mit !!! gekennzeichneten Zeilen",""),"")</f>
        <v/>
      </c>
      <c r="D12" s="339"/>
      <c r="E12" s="339"/>
      <c r="F12" s="28"/>
      <c r="G12" s="28"/>
      <c r="H12" s="264"/>
      <c r="I12" s="253">
        <f>SUM(I20:I28)</f>
        <v>3</v>
      </c>
      <c r="J12" s="253">
        <f>SUM(J20:J28)</f>
        <v>0</v>
      </c>
    </row>
    <row r="13" spans="1:14" ht="15" customHeight="1" x14ac:dyDescent="0.35">
      <c r="B13" s="51"/>
      <c r="C13" s="28"/>
      <c r="D13" s="56"/>
      <c r="E13" s="53"/>
      <c r="F13" s="28"/>
      <c r="G13" s="28"/>
      <c r="H13" s="264"/>
    </row>
    <row r="14" spans="1:14" ht="15" customHeight="1" x14ac:dyDescent="0.35">
      <c r="B14" s="51"/>
      <c r="C14" s="151" t="s">
        <v>375</v>
      </c>
      <c r="D14" s="112"/>
      <c r="E14" s="112"/>
      <c r="F14" s="123">
        <f ca="1">CELL("Inhalt",'Angaben KH-Standort'!D13)</f>
        <v>0</v>
      </c>
      <c r="G14" s="28"/>
      <c r="H14" s="264"/>
    </row>
    <row r="15" spans="1:14" ht="15" customHeight="1" x14ac:dyDescent="0.35">
      <c r="B15" s="51"/>
      <c r="C15" s="28"/>
      <c r="D15" s="56"/>
      <c r="E15" s="53"/>
      <c r="F15" s="28"/>
      <c r="G15" s="28"/>
      <c r="H15" s="264"/>
    </row>
    <row r="16" spans="1:14" ht="15" customHeight="1" x14ac:dyDescent="0.35">
      <c r="B16" s="244" t="str">
        <f>IF(F16="","!!!","")</f>
        <v>!!!</v>
      </c>
      <c r="C16" s="152" t="s">
        <v>235</v>
      </c>
      <c r="D16" s="153"/>
      <c r="E16" s="153"/>
      <c r="F16" s="89"/>
      <c r="G16" s="72"/>
      <c r="H16" s="264"/>
    </row>
    <row r="17" spans="1:14" ht="15" customHeight="1" x14ac:dyDescent="0.35">
      <c r="B17" s="51"/>
      <c r="C17" s="28"/>
      <c r="D17" s="28"/>
      <c r="E17" s="28"/>
      <c r="F17" s="28"/>
      <c r="G17" s="55"/>
      <c r="I17" s="255"/>
      <c r="J17" s="255"/>
      <c r="K17" s="255"/>
      <c r="L17" s="255"/>
      <c r="M17" s="255"/>
      <c r="N17" s="255"/>
    </row>
    <row r="18" spans="1:14" ht="15" customHeight="1" x14ac:dyDescent="0.35">
      <c r="B18" s="51"/>
      <c r="C18" s="348" t="str">
        <f>VLOOKUP(F16,{"Ja"," Für welche Einrichtung gemäß § 2 Absatz 5 gilt die regionale Pflichtversorgung?";"Nein"," Da die vorherige Frage mit 'Nein' beantwortet wurde, müssen die folgenden Angaben nicht getroffen werden";0,""},2,0)</f>
        <v/>
      </c>
      <c r="D18" s="349"/>
      <c r="E18" s="348" t="s">
        <v>137</v>
      </c>
      <c r="F18" s="349"/>
      <c r="G18" s="52"/>
      <c r="I18" s="345" t="s">
        <v>510</v>
      </c>
      <c r="J18" s="346" t="s">
        <v>511</v>
      </c>
      <c r="K18" s="345" t="s">
        <v>497</v>
      </c>
      <c r="L18" s="345" t="s">
        <v>498</v>
      </c>
      <c r="M18" s="345" t="s">
        <v>499</v>
      </c>
      <c r="N18" s="345" t="s">
        <v>533</v>
      </c>
    </row>
    <row r="19" spans="1:14" ht="15" customHeight="1" x14ac:dyDescent="0.35">
      <c r="B19" s="51"/>
      <c r="C19" s="154" t="s">
        <v>398</v>
      </c>
      <c r="D19" s="154" t="s">
        <v>14</v>
      </c>
      <c r="E19" s="154" t="s">
        <v>136</v>
      </c>
      <c r="F19" s="155" t="s">
        <v>376</v>
      </c>
      <c r="G19" s="52"/>
      <c r="I19" s="345"/>
      <c r="J19" s="346"/>
      <c r="K19" s="345"/>
      <c r="L19" s="345"/>
      <c r="M19" s="345"/>
      <c r="N19" s="345"/>
    </row>
    <row r="20" spans="1:14" ht="15" customHeight="1" x14ac:dyDescent="0.35">
      <c r="A20" s="6"/>
      <c r="B20" s="58" t="str">
        <f>IF(F16="Ja",IF(SUM(J20:N20)&lt;5,"!!!",""),"")</f>
        <v/>
      </c>
      <c r="C20" s="156" t="str">
        <f>IF('Angaben KH-Standort'!D29&lt;&gt;"",'Angaben KH-Standort'!D29,"")</f>
        <v/>
      </c>
      <c r="D20" s="66"/>
      <c r="E20" s="66"/>
      <c r="F20" s="89"/>
      <c r="G20" s="52"/>
      <c r="I20" s="253">
        <f>IF(LEN(B20)&gt;0,0,1)</f>
        <v>1</v>
      </c>
      <c r="J20" s="253">
        <f>VLOOKUP(C20,{"29 - Psychiatrie (Erwachsene)",1;"30 - Kinder- und Jugendpsychiatrie",1;"31 - Psychosomatik",1;"",0},2,0)</f>
        <v>0</v>
      </c>
      <c r="K20" s="253">
        <f t="shared" ref="K20:M22" si="0">IF(LEN(D20)&gt;0,1,0)</f>
        <v>0</v>
      </c>
      <c r="L20" s="253">
        <f t="shared" si="0"/>
        <v>0</v>
      </c>
      <c r="M20" s="253">
        <f t="shared" si="0"/>
        <v>0</v>
      </c>
      <c r="N20" s="253">
        <f>VLOOKUP($F$16,{"Nein",0;"Ja",1;0,0},2,0)</f>
        <v>0</v>
      </c>
    </row>
    <row r="21" spans="1:14" ht="15" customHeight="1" x14ac:dyDescent="0.35">
      <c r="A21" s="6"/>
      <c r="B21" s="58" t="str">
        <f>IF(F16="Ja",IF(SUM(J21:N21)&lt;5,"!!!",""),"")</f>
        <v/>
      </c>
      <c r="C21" s="156" t="str">
        <f>IF('Angaben KH-Standort'!D30&lt;&gt;"",'Angaben KH-Standort'!D30,"")</f>
        <v/>
      </c>
      <c r="D21" s="66"/>
      <c r="E21" s="66"/>
      <c r="F21" s="89"/>
      <c r="G21" s="52"/>
      <c r="I21" s="253">
        <f t="shared" ref="I21:I28" si="1">IF(LEN(B21)&gt;0,0,1)</f>
        <v>1</v>
      </c>
      <c r="J21" s="253">
        <f>VLOOKUP(C21,{"29 - Psychiatrie (Erwachsene)",1;"30 - Kinder- und Jugendpsychiatrie",1;"31 - Psychosomatik",1;"",0},2,0)</f>
        <v>0</v>
      </c>
      <c r="K21" s="253">
        <f t="shared" si="0"/>
        <v>0</v>
      </c>
      <c r="L21" s="253">
        <f t="shared" si="0"/>
        <v>0</v>
      </c>
      <c r="M21" s="253">
        <f t="shared" si="0"/>
        <v>0</v>
      </c>
      <c r="N21" s="253">
        <f>VLOOKUP($F$16,{"Nein",0;"Ja",1;0,0},2,0)</f>
        <v>0</v>
      </c>
    </row>
    <row r="22" spans="1:14" ht="15" customHeight="1" x14ac:dyDescent="0.35">
      <c r="A22" s="6"/>
      <c r="B22" s="58" t="str">
        <f>IF(F16="Ja",IF(SUM(J22:N22)&lt;5,"!!!",""),"")</f>
        <v/>
      </c>
      <c r="C22" s="156" t="str">
        <f>IF('Angaben KH-Standort'!D31&lt;&gt;"",'Angaben KH-Standort'!D31,"")</f>
        <v/>
      </c>
      <c r="D22" s="66"/>
      <c r="E22" s="66"/>
      <c r="F22" s="89"/>
      <c r="G22" s="52"/>
      <c r="I22" s="253">
        <f t="shared" si="1"/>
        <v>1</v>
      </c>
      <c r="J22" s="253">
        <f>VLOOKUP(C22,{"29 - Psychiatrie (Erwachsene)",1;"30 - Kinder- und Jugendpsychiatrie",1;"31 - Psychosomatik",1;"",0},2,0)</f>
        <v>0</v>
      </c>
      <c r="K22" s="253">
        <f t="shared" si="0"/>
        <v>0</v>
      </c>
      <c r="L22" s="253">
        <f t="shared" si="0"/>
        <v>0</v>
      </c>
      <c r="M22" s="253">
        <f t="shared" si="0"/>
        <v>0</v>
      </c>
      <c r="N22" s="253">
        <f>VLOOKUP($F$16,{"Nein",0;"Ja",1;0,0},2,0)</f>
        <v>0</v>
      </c>
    </row>
    <row r="23" spans="1:14" ht="15" customHeight="1" x14ac:dyDescent="0.35">
      <c r="B23" s="51"/>
      <c r="C23" s="350"/>
      <c r="D23" s="350"/>
      <c r="E23" s="350"/>
      <c r="F23" s="350"/>
      <c r="G23" s="52"/>
    </row>
    <row r="24" spans="1:14" ht="15" customHeight="1" x14ac:dyDescent="0.35">
      <c r="B24" s="51"/>
      <c r="C24" s="351" t="s">
        <v>505</v>
      </c>
      <c r="D24" s="353" t="s">
        <v>138</v>
      </c>
      <c r="E24" s="353"/>
      <c r="F24" s="353"/>
      <c r="G24" s="52"/>
    </row>
    <row r="25" spans="1:14" ht="15" customHeight="1" x14ac:dyDescent="0.35">
      <c r="B25" s="51"/>
      <c r="C25" s="352"/>
      <c r="D25" s="155" t="s">
        <v>135</v>
      </c>
      <c r="E25" s="354" t="s">
        <v>134</v>
      </c>
      <c r="F25" s="354"/>
      <c r="G25" s="52"/>
    </row>
    <row r="26" spans="1:14" ht="15" customHeight="1" x14ac:dyDescent="0.35">
      <c r="B26" s="58" t="str">
        <f>IF(SUM(J26:L26)&lt;3,"!!!","")</f>
        <v>!!!</v>
      </c>
      <c r="C26" s="157" t="str">
        <f>IF('Angaben KH-Standort'!D29&lt;&gt;"",'Angaben KH-Standort'!D29,"")</f>
        <v/>
      </c>
      <c r="D26" s="161"/>
      <c r="E26" s="347"/>
      <c r="F26" s="347"/>
      <c r="G26" s="52"/>
      <c r="I26" s="253">
        <f t="shared" si="1"/>
        <v>0</v>
      </c>
      <c r="J26" s="253">
        <f>VLOOKUP(C26,{"29 - Psychiatrie (Erwachsene)",1;"30 - Kinder- und Jugendpsychiatrie",1;"31 - Psychosomatik",1;"",0},2,0)</f>
        <v>0</v>
      </c>
      <c r="K26" s="253">
        <f t="shared" ref="K26:L28" si="2">IF(LEN(D26)&gt;0,1,0)</f>
        <v>0</v>
      </c>
      <c r="L26" s="253">
        <f t="shared" si="2"/>
        <v>0</v>
      </c>
    </row>
    <row r="27" spans="1:14" ht="15" customHeight="1" x14ac:dyDescent="0.35">
      <c r="B27" s="58" t="str">
        <f>IF(SUM(J27:L27)&lt;3,"!!!","")</f>
        <v>!!!</v>
      </c>
      <c r="C27" s="157" t="str">
        <f>IF('Angaben KH-Standort'!D30&lt;&gt;"",'Angaben KH-Standort'!D30,"")</f>
        <v/>
      </c>
      <c r="D27" s="161"/>
      <c r="E27" s="347"/>
      <c r="F27" s="347"/>
      <c r="G27" s="52"/>
      <c r="I27" s="253">
        <f t="shared" si="1"/>
        <v>0</v>
      </c>
      <c r="J27" s="253">
        <f>VLOOKUP(C27,{"29 - Psychiatrie (Erwachsene)",1;"30 - Kinder- und Jugendpsychiatrie",1;"31 - Psychosomatik",1;"",0},2,0)</f>
        <v>0</v>
      </c>
      <c r="K27" s="253">
        <f t="shared" si="2"/>
        <v>0</v>
      </c>
      <c r="L27" s="253">
        <f t="shared" si="2"/>
        <v>0</v>
      </c>
    </row>
    <row r="28" spans="1:14" ht="15" customHeight="1" x14ac:dyDescent="0.35">
      <c r="B28" s="58" t="str">
        <f>IF(SUM(J28:L28)&lt;3,"!!!","")</f>
        <v>!!!</v>
      </c>
      <c r="C28" s="157" t="str">
        <f>IF('Angaben KH-Standort'!D31&lt;&gt;"",'Angaben KH-Standort'!D31,"")</f>
        <v/>
      </c>
      <c r="D28" s="161"/>
      <c r="E28" s="347"/>
      <c r="F28" s="347"/>
      <c r="G28" s="52"/>
      <c r="I28" s="253">
        <f t="shared" si="1"/>
        <v>0</v>
      </c>
      <c r="J28" s="253">
        <f>VLOOKUP(C28,{"29 - Psychiatrie (Erwachsene)",1;"30 - Kinder- und Jugendpsychiatrie",1;"31 - Psychosomatik",1;"",0},2,0)</f>
        <v>0</v>
      </c>
      <c r="K28" s="253">
        <f t="shared" si="2"/>
        <v>0</v>
      </c>
      <c r="L28" s="253">
        <f t="shared" si="2"/>
        <v>0</v>
      </c>
    </row>
    <row r="29" spans="1:14" ht="15" customHeight="1" x14ac:dyDescent="0.35">
      <c r="B29" s="59"/>
      <c r="C29" s="48"/>
      <c r="D29" s="48"/>
      <c r="E29" s="48"/>
      <c r="F29" s="48"/>
      <c r="G29" s="60"/>
    </row>
  </sheetData>
  <sheetProtection algorithmName="SHA-512" hashValue="LGaoaXJ5id8d+zP3eA7+1PN/njn1kOwYFiPvLtyIffmzgvbmmHVye7J1cTTJFJEWfd5U2vyddhFtV3e4Ct0Qpg==" saltValue="LIMNq7ivtZU2FZQWKKFlZw==" spinCount="100000" sheet="1" objects="1" scenarios="1" selectLockedCells="1" autoFilter="0"/>
  <mergeCells count="16">
    <mergeCell ref="C12:E12"/>
    <mergeCell ref="C24:C25"/>
    <mergeCell ref="D24:F24"/>
    <mergeCell ref="E25:F25"/>
    <mergeCell ref="E26:F26"/>
    <mergeCell ref="E27:F27"/>
    <mergeCell ref="E28:F28"/>
    <mergeCell ref="E18:F18"/>
    <mergeCell ref="C23:F23"/>
    <mergeCell ref="C18:D18"/>
    <mergeCell ref="N18:N19"/>
    <mergeCell ref="I18:I19"/>
    <mergeCell ref="J18:J19"/>
    <mergeCell ref="K18:K19"/>
    <mergeCell ref="L18:L19"/>
    <mergeCell ref="M18:M19"/>
  </mergeCells>
  <conditionalFormatting sqref="B12">
    <cfRule type="expression" dxfId="143" priority="1">
      <formula>B12&lt;&gt;""</formula>
    </cfRule>
  </conditionalFormatting>
  <conditionalFormatting sqref="B20">
    <cfRule type="expression" dxfId="142" priority="8263">
      <formula>$F$16=0</formula>
    </cfRule>
    <cfRule type="expression" dxfId="141" priority="8264">
      <formula>$F$16="Nein"</formula>
    </cfRule>
  </conditionalFormatting>
  <conditionalFormatting sqref="B20:B22">
    <cfRule type="expression" dxfId="140" priority="13">
      <formula>C20=""</formula>
    </cfRule>
  </conditionalFormatting>
  <conditionalFormatting sqref="B26:B28">
    <cfRule type="expression" dxfId="139" priority="12">
      <formula>C26=""</formula>
    </cfRule>
  </conditionalFormatting>
  <conditionalFormatting sqref="C12:E12">
    <cfRule type="expression" dxfId="138" priority="2">
      <formula>C12&lt;&gt;""</formula>
    </cfRule>
  </conditionalFormatting>
  <conditionalFormatting sqref="D20:D22">
    <cfRule type="expression" dxfId="137" priority="8259">
      <formula>C20=""</formula>
    </cfRule>
  </conditionalFormatting>
  <conditionalFormatting sqref="D26:D28">
    <cfRule type="expression" dxfId="136" priority="22">
      <formula>C26=""</formula>
    </cfRule>
  </conditionalFormatting>
  <conditionalFormatting sqref="D20:F22">
    <cfRule type="expression" dxfId="135" priority="8258">
      <formula>$F$16=0</formula>
    </cfRule>
    <cfRule type="expression" dxfId="134" priority="8260">
      <formula>$F$16="Nein"</formula>
    </cfRule>
  </conditionalFormatting>
  <conditionalFormatting sqref="E20:E22">
    <cfRule type="expression" dxfId="133" priority="8269">
      <formula>C20=""</formula>
    </cfRule>
  </conditionalFormatting>
  <conditionalFormatting sqref="E26:E28">
    <cfRule type="expression" dxfId="132" priority="8257">
      <formula>C26=""</formula>
    </cfRule>
  </conditionalFormatting>
  <conditionalFormatting sqref="F20:F22">
    <cfRule type="expression" dxfId="131" priority="8261">
      <formula>C20=""</formula>
    </cfRule>
  </conditionalFormatting>
  <dataValidations xWindow="188" yWindow="728" count="3">
    <dataValidation type="list" allowBlank="1" showInputMessage="1" showErrorMessage="1" sqref="F16" xr:uid="{00000000-0002-0000-0300-000000000000}">
      <formula1>"Ja,Nein"</formula1>
    </dataValidation>
    <dataValidation type="list" allowBlank="1" showInputMessage="1" showErrorMessage="1" errorTitle="ACHTUNG" error="Bitte wählen Sie einen Wert aus der Liste aus" promptTitle="Hinweis" prompt="Bitte &quot;Ja&quot; oder &quot;Nein&quot; aus der Liste auswählen" sqref="D20:F22" xr:uid="{00000000-0002-0000-0300-000001000000}">
      <formula1>"Ja,Nein"</formula1>
    </dataValidation>
    <dataValidation type="whole" allowBlank="1" showInputMessage="1" showErrorMessage="1" promptTitle="Eingabehinweis" prompt="Bitte geben Sie einen Wert zwischen 0 und 999999 ein" sqref="D26:E28" xr:uid="{00000000-0002-0000-0300-000002000000}">
      <formula1>0</formula1>
      <formula2>999999</formula2>
    </dataValidation>
  </dataValidations>
  <hyperlinks>
    <hyperlink ref="F2" location="'Angaben Stationen'!C14" display="&lt;&lt; Angaben Stationen" xr:uid="{00000000-0004-0000-0300-000000000000}"/>
    <hyperlink ref="G2" location="A2.1!A1" display="A2.1 &gt;&gt;" xr:uid="{00000000-0004-0000-0300-000001000000}"/>
  </hyperlinks>
  <pageMargins left="0.25" right="0.25" top="0.75" bottom="0.75" header="0.3" footer="0.3"/>
  <pageSetup paperSize="9" scale="64"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BE217"/>
  <sheetViews>
    <sheetView showGridLines="0" zoomScaleNormal="100" workbookViewId="0">
      <selection activeCell="J2" sqref="J2"/>
    </sheetView>
  </sheetViews>
  <sheetFormatPr baseColWidth="10" defaultColWidth="11.26953125" defaultRowHeight="15" customHeight="1" x14ac:dyDescent="0.35"/>
  <cols>
    <col min="1" max="1" width="4.26953125" style="1" customWidth="1"/>
    <col min="2" max="2" width="11.26953125" style="1"/>
    <col min="3" max="3" width="34.7265625" style="1" customWidth="1"/>
    <col min="4" max="4" width="13" style="1" customWidth="1"/>
    <col min="5" max="5" width="34.26953125" style="1" customWidth="1"/>
    <col min="6" max="9" width="31.81640625" style="1" customWidth="1"/>
    <col min="10" max="10" width="22.81640625" style="1" customWidth="1"/>
    <col min="11" max="11" width="11.26953125" style="251"/>
    <col min="12" max="13" width="11.26953125" style="253"/>
    <col min="14" max="16" width="11.81640625" style="253" customWidth="1"/>
    <col min="17" max="18" width="10.7265625" style="253" customWidth="1"/>
    <col min="19" max="57" width="11.26953125" style="253"/>
    <col min="58" max="16384" width="11.26953125" style="1"/>
  </cols>
  <sheetData>
    <row r="1" spans="1:57" ht="15" customHeight="1" x14ac:dyDescent="0.35">
      <c r="A1" s="1" t="s">
        <v>146</v>
      </c>
    </row>
    <row r="2" spans="1:57" s="37" customFormat="1" ht="30" customHeight="1" x14ac:dyDescent="0.55000000000000004">
      <c r="A2" s="29"/>
      <c r="B2" s="38" t="s">
        <v>370</v>
      </c>
      <c r="C2" s="30" t="s">
        <v>394</v>
      </c>
      <c r="D2" s="32"/>
      <c r="E2" s="31"/>
      <c r="F2" s="33"/>
      <c r="G2" s="33"/>
      <c r="H2" s="199"/>
      <c r="I2" s="199" t="s">
        <v>18</v>
      </c>
      <c r="J2" s="202" t="s">
        <v>228</v>
      </c>
      <c r="K2" s="252"/>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row>
    <row r="3" spans="1:57" ht="15" customHeight="1" x14ac:dyDescent="0.35">
      <c r="A3" s="2"/>
      <c r="B3" s="2"/>
      <c r="C3" s="2"/>
      <c r="D3" s="2"/>
      <c r="E3" s="2"/>
      <c r="F3" s="2"/>
      <c r="G3" s="2"/>
      <c r="H3" s="2"/>
      <c r="I3" s="2"/>
      <c r="J3" s="2"/>
    </row>
    <row r="4" spans="1:57" ht="15" customHeight="1" x14ac:dyDescent="0.35">
      <c r="A4" s="2"/>
      <c r="B4" s="81"/>
      <c r="C4" s="42"/>
      <c r="D4" s="106" t="str">
        <f ca="1">"Haupt-IK: " &amp; CELL("inhalt",'Angaben KH-Standort'!D25)</f>
        <v xml:space="preserve">Haupt-IK: </v>
      </c>
      <c r="E4" s="42"/>
      <c r="F4" s="106" t="str">
        <f ca="1">"Jahr: " &amp; CELL("inhalt",'Angaben KH-Standort'!D12)</f>
        <v>Jahr: 2026</v>
      </c>
      <c r="G4" s="42"/>
      <c r="H4" s="42"/>
      <c r="I4" s="42"/>
      <c r="J4" s="43"/>
    </row>
    <row r="5" spans="1:57" ht="15" customHeight="1" x14ac:dyDescent="0.35">
      <c r="A5" s="2"/>
      <c r="B5" s="82"/>
      <c r="C5" s="45"/>
      <c r="D5" s="107" t="str">
        <f ca="1" xml:space="preserve"> "Standort-ID: " &amp; CELL("inhalt",'Angaben KH-Standort'!D26)</f>
        <v xml:space="preserve">Standort-ID: </v>
      </c>
      <c r="E5" s="45"/>
      <c r="F5" s="107" t="str">
        <f ca="1">CELL("inhalt",'A1'!$F$14) &amp; ". Quartal"</f>
        <v>0. Quartal</v>
      </c>
      <c r="G5" s="45"/>
      <c r="H5" s="45"/>
      <c r="I5" s="45"/>
      <c r="J5" s="46"/>
    </row>
    <row r="6" spans="1:57" ht="15" customHeight="1" x14ac:dyDescent="0.35">
      <c r="A6" s="2"/>
      <c r="B6" s="342"/>
      <c r="C6" s="343"/>
      <c r="D6" s="343"/>
      <c r="E6" s="355"/>
      <c r="F6" s="355"/>
      <c r="G6" s="355"/>
      <c r="H6" s="104"/>
      <c r="I6" s="104"/>
      <c r="J6" s="24"/>
    </row>
    <row r="7" spans="1:57" ht="15" customHeight="1" x14ac:dyDescent="0.35">
      <c r="B7" s="49"/>
      <c r="C7" s="47"/>
      <c r="D7" s="47"/>
      <c r="E7" s="47"/>
      <c r="F7" s="47"/>
      <c r="G7" s="47"/>
      <c r="H7" s="47"/>
      <c r="I7" s="47"/>
      <c r="J7" s="50"/>
    </row>
    <row r="8" spans="1:57" ht="15" customHeight="1" x14ac:dyDescent="0.5">
      <c r="B8" s="51"/>
      <c r="C8" s="27" t="s">
        <v>123</v>
      </c>
      <c r="D8" s="28"/>
      <c r="E8" s="28"/>
      <c r="F8" s="28"/>
      <c r="G8" s="28"/>
      <c r="H8" s="28"/>
      <c r="I8" s="28"/>
      <c r="J8" s="60"/>
    </row>
    <row r="9" spans="1:57" ht="15" customHeight="1" x14ac:dyDescent="0.35">
      <c r="B9" s="51"/>
      <c r="C9" s="331" t="s">
        <v>1218</v>
      </c>
      <c r="D9" s="331"/>
      <c r="E9" s="331"/>
      <c r="F9" s="331"/>
      <c r="G9" s="331"/>
      <c r="H9" s="331"/>
      <c r="I9" s="292"/>
      <c r="J9" s="124" t="s">
        <v>157</v>
      </c>
    </row>
    <row r="10" spans="1:57" ht="15" customHeight="1" x14ac:dyDescent="0.35">
      <c r="B10" s="51"/>
      <c r="C10" s="331"/>
      <c r="D10" s="331"/>
      <c r="E10" s="331"/>
      <c r="F10" s="331"/>
      <c r="G10" s="331"/>
      <c r="H10" s="331"/>
      <c r="I10" s="292"/>
      <c r="J10" s="127" t="s">
        <v>174</v>
      </c>
    </row>
    <row r="11" spans="1:57" ht="15" customHeight="1" x14ac:dyDescent="0.35">
      <c r="B11" s="51"/>
      <c r="C11" s="331"/>
      <c r="D11" s="331"/>
      <c r="E11" s="331"/>
      <c r="F11" s="331"/>
      <c r="G11" s="331"/>
      <c r="H11" s="331"/>
      <c r="I11" s="292"/>
      <c r="J11" s="123" t="s">
        <v>158</v>
      </c>
    </row>
    <row r="12" spans="1:57" ht="15" customHeight="1" x14ac:dyDescent="0.35">
      <c r="B12" s="51"/>
      <c r="C12" s="331"/>
      <c r="D12" s="331"/>
      <c r="E12" s="331"/>
      <c r="F12" s="331"/>
      <c r="G12" s="331"/>
      <c r="H12" s="331"/>
      <c r="I12" s="292"/>
      <c r="J12" s="271" t="s">
        <v>548</v>
      </c>
    </row>
    <row r="13" spans="1:57" ht="15" customHeight="1" x14ac:dyDescent="0.35">
      <c r="B13" s="51"/>
      <c r="C13" s="331"/>
      <c r="D13" s="331"/>
      <c r="E13" s="331"/>
      <c r="F13" s="331"/>
      <c r="G13" s="331"/>
      <c r="H13" s="331"/>
      <c r="I13" s="292"/>
      <c r="J13" s="52"/>
    </row>
    <row r="14" spans="1:57" ht="15" customHeight="1" x14ac:dyDescent="0.35">
      <c r="B14" s="138" t="str">
        <f>IF(N14-L14&gt;0,"!!!","")</f>
        <v/>
      </c>
      <c r="C14" s="344" t="str">
        <f>IF(N14-L14&gt;0,"Es fehlen noch MUSS-ANGABEN in den mit !!! gekennzeichneten Zeilen, eine fehlende Stationsbezeichnung tragen Sie bitte im Bereich 'Angaben Stationen' nach","")</f>
        <v/>
      </c>
      <c r="D14" s="344"/>
      <c r="E14" s="344"/>
      <c r="F14" s="344"/>
      <c r="G14" s="344"/>
      <c r="H14" s="297"/>
      <c r="I14" s="297"/>
      <c r="J14" s="52"/>
      <c r="L14" s="253">
        <f t="shared" ref="L14:R14" si="0">SUM(L16:L215)</f>
        <v>0</v>
      </c>
      <c r="N14" s="253">
        <f t="shared" si="0"/>
        <v>0</v>
      </c>
      <c r="O14" s="253">
        <f t="shared" ref="O14:P14" si="1">SUM(O16:O215)</f>
        <v>0</v>
      </c>
      <c r="P14" s="253">
        <f t="shared" si="1"/>
        <v>0</v>
      </c>
      <c r="Q14" s="253">
        <f t="shared" si="0"/>
        <v>0</v>
      </c>
      <c r="R14" s="253">
        <f t="shared" si="0"/>
        <v>0</v>
      </c>
      <c r="S14" s="253">
        <f t="shared" ref="S14:T14" si="2">SUM(S16:S215)</f>
        <v>0</v>
      </c>
      <c r="T14" s="253">
        <f t="shared" si="2"/>
        <v>0</v>
      </c>
    </row>
    <row r="15" spans="1:57" ht="45" customHeight="1" x14ac:dyDescent="0.35">
      <c r="B15" s="51"/>
      <c r="C15" s="140" t="s">
        <v>398</v>
      </c>
      <c r="D15" s="139" t="s">
        <v>361</v>
      </c>
      <c r="E15" s="158" t="s">
        <v>153</v>
      </c>
      <c r="F15" s="159" t="str">
        <f ca="1">"Planbetten der vollstationären Versorgung (Q"&amp;'A1'!$F$14&amp;"-"&amp;'Angaben KH-Standort'!$D$12&amp;")"</f>
        <v>Planbetten der vollstationären Versorgung (Q0-2026)</v>
      </c>
      <c r="G15" s="159" t="str">
        <f ca="1">"Planplätze der teilstationären Versorgung (Q"&amp;'A1'!$F$14&amp;"-"&amp;'Angaben KH-Standort'!$D$12&amp;")"</f>
        <v>Planplätze der teilstationären Versorgung (Q0-2026)</v>
      </c>
      <c r="H15" s="163" t="s">
        <v>1199</v>
      </c>
      <c r="I15" s="163" t="s">
        <v>362</v>
      </c>
      <c r="J15" s="52"/>
      <c r="L15" s="272" t="s">
        <v>493</v>
      </c>
      <c r="M15" s="272" t="s">
        <v>1200</v>
      </c>
      <c r="N15" s="272" t="s">
        <v>492</v>
      </c>
      <c r="O15" s="272" t="s">
        <v>1203</v>
      </c>
      <c r="P15" s="272" t="s">
        <v>232</v>
      </c>
      <c r="Q15" s="272" t="s">
        <v>233</v>
      </c>
      <c r="R15" s="272" t="s">
        <v>234</v>
      </c>
      <c r="S15" s="272" t="s">
        <v>1201</v>
      </c>
      <c r="T15" s="272" t="s">
        <v>1202</v>
      </c>
      <c r="U15" s="272" t="s">
        <v>1213</v>
      </c>
      <c r="V15" s="272" t="s">
        <v>1212</v>
      </c>
      <c r="W15" s="253" t="s">
        <v>1214</v>
      </c>
    </row>
    <row r="16" spans="1:57" ht="15" customHeight="1" x14ac:dyDescent="0.35">
      <c r="B16" s="58" t="str">
        <f>IF(D16="F",IF(SUM(P16:T16)&lt;5,"!!!",""),IF(SUM(P16:S16)&lt;4,"!!!",""))</f>
        <v>!!!</v>
      </c>
      <c r="C16" s="190" t="str">
        <f>IF(ISERROR(IF(LEN(E16)&gt;0,VLOOKUP(TEXT($E16,0),'Angaben Stationen'!$E$14:$J$213,6,0),"")),"STATION IST NICHT VORHANDEN",IF(LEN(E16)&gt;0,VLOOKUP(TEXT($E16,0),'Angaben Stationen'!$E$14:$J$213,6,0),""))</f>
        <v/>
      </c>
      <c r="D16" s="299"/>
      <c r="E16" s="206"/>
      <c r="F16" s="160"/>
      <c r="G16" s="161"/>
      <c r="H16" s="161"/>
      <c r="I16" s="161"/>
      <c r="J16" s="55"/>
      <c r="L16" s="253">
        <f t="shared" ref="L16:L47" si="3">IF(LEN(B16)&gt;0,0,1)</f>
        <v>0</v>
      </c>
      <c r="M16" s="253" t="str">
        <f>IF(E16&lt;&gt;"","Stationstyp","")</f>
        <v/>
      </c>
      <c r="N16" s="253">
        <f t="shared" ref="N16:N47" si="4">IF(LEN(E16)&gt;0,1,0)</f>
        <v>0</v>
      </c>
      <c r="O16" s="253" t="str">
        <f>IF(E16&lt;&gt;"","Konzepttyp","")</f>
        <v/>
      </c>
      <c r="P16" s="253">
        <f>IF(LEN(D16)&gt;0,1,0)</f>
        <v>0</v>
      </c>
      <c r="Q16" s="253">
        <f t="shared" ref="Q16:Q47" si="5">IF(LEN(F16)&gt;0,1,0)</f>
        <v>0</v>
      </c>
      <c r="R16" s="253">
        <f t="shared" ref="R16:R47" si="6">IF(LEN(G16)&gt;0,1,0)</f>
        <v>0</v>
      </c>
      <c r="S16" s="253">
        <f t="shared" ref="S16" si="7">IF(LEN(H16)&gt;0,1,0)</f>
        <v>0</v>
      </c>
      <c r="T16" s="253">
        <f t="shared" ref="T16" si="8">IF(LEN(I16)&gt;0,1,0)</f>
        <v>0</v>
      </c>
      <c r="U16" s="253">
        <f>IF(D16="F",1,0)</f>
        <v>0</v>
      </c>
      <c r="V16" s="253">
        <f>IF(H16="Z",1,0)</f>
        <v>0</v>
      </c>
      <c r="W16" s="253">
        <f>SUM(U16:V16)</f>
        <v>0</v>
      </c>
    </row>
    <row r="17" spans="2:23" ht="15" customHeight="1" x14ac:dyDescent="0.35">
      <c r="B17" s="58" t="str">
        <f t="shared" ref="B17:B80" si="9">IF(D17="F",IF(SUM(P17:T17)&lt;5,"!!!",""),IF(SUM(P17:S17)&lt;4,"!!!",""))</f>
        <v>!!!</v>
      </c>
      <c r="C17" s="190" t="str">
        <f>IF(ISERROR(IF(LEN(E17)&gt;0,VLOOKUP(TEXT($E17,0),'Angaben Stationen'!$E$14:$J$213,6,0),"")),"STATION IST NICHT VORHANDEN",IF(LEN(E17)&gt;0,VLOOKUP(TEXT($E17,0),'Angaben Stationen'!$E$14:$J$213,6,0),""))</f>
        <v/>
      </c>
      <c r="D17" s="160"/>
      <c r="E17" s="206"/>
      <c r="F17" s="160"/>
      <c r="G17" s="161"/>
      <c r="H17" s="161"/>
      <c r="I17" s="161"/>
      <c r="J17" s="55"/>
      <c r="L17" s="253">
        <f t="shared" si="3"/>
        <v>0</v>
      </c>
      <c r="M17" s="253" t="str">
        <f t="shared" ref="M17:M80" si="10">IF(E17&lt;&gt;"","Stationstyp","")</f>
        <v/>
      </c>
      <c r="N17" s="253">
        <f t="shared" si="4"/>
        <v>0</v>
      </c>
      <c r="O17" s="253" t="str">
        <f t="shared" ref="O17:O80" si="11">IF(E17&lt;&gt;"","Konzepttyp","")</f>
        <v/>
      </c>
      <c r="P17" s="253">
        <f t="shared" ref="P17:P80" si="12">IF(LEN(D17)&gt;0,1,0)</f>
        <v>0</v>
      </c>
      <c r="Q17" s="253">
        <f t="shared" si="5"/>
        <v>0</v>
      </c>
      <c r="R17" s="253">
        <f t="shared" si="6"/>
        <v>0</v>
      </c>
      <c r="S17" s="253">
        <f t="shared" ref="S17:S80" si="13">IF(LEN(H17)&gt;0,1,0)</f>
        <v>0</v>
      </c>
      <c r="T17" s="253">
        <f t="shared" ref="T17:T80" si="14">IF(LEN(I17)&gt;0,1,0)</f>
        <v>0</v>
      </c>
      <c r="U17" s="253">
        <f t="shared" ref="U17:U80" si="15">IF(D17="F",1,0)</f>
        <v>0</v>
      </c>
      <c r="V17" s="253">
        <f t="shared" ref="V17:V80" si="16">IF(H17="Z",1,0)</f>
        <v>0</v>
      </c>
      <c r="W17" s="253">
        <f t="shared" ref="W17:W80" si="17">SUM(U17:V17)</f>
        <v>0</v>
      </c>
    </row>
    <row r="18" spans="2:23" ht="15" customHeight="1" x14ac:dyDescent="0.35">
      <c r="B18" s="58" t="str">
        <f t="shared" si="9"/>
        <v>!!!</v>
      </c>
      <c r="C18" s="190" t="str">
        <f>IF(ISERROR(IF(LEN(E18)&gt;0,VLOOKUP(TEXT($E18,0),'Angaben Stationen'!$E$14:$J$213,6,0),"")),"STATION IST NICHT VORHANDEN",IF(LEN(E18)&gt;0,VLOOKUP(TEXT($E18,0),'Angaben Stationen'!$E$14:$J$213,6,0),""))</f>
        <v/>
      </c>
      <c r="D18" s="160"/>
      <c r="E18" s="206"/>
      <c r="F18" s="160"/>
      <c r="G18" s="161"/>
      <c r="H18" s="161"/>
      <c r="I18" s="161"/>
      <c r="J18" s="55"/>
      <c r="L18" s="253">
        <f t="shared" si="3"/>
        <v>0</v>
      </c>
      <c r="M18" s="253" t="str">
        <f t="shared" si="10"/>
        <v/>
      </c>
      <c r="N18" s="253">
        <f t="shared" si="4"/>
        <v>0</v>
      </c>
      <c r="O18" s="253" t="str">
        <f t="shared" si="11"/>
        <v/>
      </c>
      <c r="P18" s="253">
        <f t="shared" si="12"/>
        <v>0</v>
      </c>
      <c r="Q18" s="253">
        <f t="shared" si="5"/>
        <v>0</v>
      </c>
      <c r="R18" s="253">
        <f t="shared" si="6"/>
        <v>0</v>
      </c>
      <c r="S18" s="253">
        <f t="shared" si="13"/>
        <v>0</v>
      </c>
      <c r="T18" s="253">
        <f t="shared" si="14"/>
        <v>0</v>
      </c>
      <c r="U18" s="253">
        <f t="shared" si="15"/>
        <v>0</v>
      </c>
      <c r="V18" s="253">
        <f t="shared" si="16"/>
        <v>0</v>
      </c>
      <c r="W18" s="253">
        <f t="shared" si="17"/>
        <v>0</v>
      </c>
    </row>
    <row r="19" spans="2:23" ht="15" customHeight="1" x14ac:dyDescent="0.35">
      <c r="B19" s="58" t="str">
        <f t="shared" si="9"/>
        <v>!!!</v>
      </c>
      <c r="C19" s="190" t="str">
        <f>IF(ISERROR(IF(LEN(E19)&gt;0,VLOOKUP(TEXT($E19,0),'Angaben Stationen'!$E$14:$J$213,6,0),"")),"STATION IST NICHT VORHANDEN",IF(LEN(E19)&gt;0,VLOOKUP(TEXT($E19,0),'Angaben Stationen'!$E$14:$J$213,6,0),""))</f>
        <v/>
      </c>
      <c r="D19" s="160"/>
      <c r="E19" s="206"/>
      <c r="F19" s="160"/>
      <c r="G19" s="161"/>
      <c r="H19" s="161"/>
      <c r="I19" s="161"/>
      <c r="J19" s="52"/>
      <c r="L19" s="253">
        <f t="shared" si="3"/>
        <v>0</v>
      </c>
      <c r="M19" s="253" t="str">
        <f t="shared" si="10"/>
        <v/>
      </c>
      <c r="N19" s="253">
        <f t="shared" si="4"/>
        <v>0</v>
      </c>
      <c r="O19" s="253" t="str">
        <f t="shared" si="11"/>
        <v/>
      </c>
      <c r="P19" s="253">
        <f t="shared" si="12"/>
        <v>0</v>
      </c>
      <c r="Q19" s="253">
        <f t="shared" si="5"/>
        <v>0</v>
      </c>
      <c r="R19" s="253">
        <f t="shared" si="6"/>
        <v>0</v>
      </c>
      <c r="S19" s="253">
        <f t="shared" si="13"/>
        <v>0</v>
      </c>
      <c r="T19" s="253">
        <f t="shared" si="14"/>
        <v>0</v>
      </c>
      <c r="U19" s="253">
        <f t="shared" si="15"/>
        <v>0</v>
      </c>
      <c r="V19" s="253">
        <f t="shared" si="16"/>
        <v>0</v>
      </c>
      <c r="W19" s="253">
        <f t="shared" si="17"/>
        <v>0</v>
      </c>
    </row>
    <row r="20" spans="2:23" ht="15" customHeight="1" x14ac:dyDescent="0.35">
      <c r="B20" s="58" t="str">
        <f t="shared" si="9"/>
        <v>!!!</v>
      </c>
      <c r="C20" s="190" t="str">
        <f>IF(ISERROR(IF(LEN(E20)&gt;0,VLOOKUP(TEXT($E20,0),'Angaben Stationen'!$E$14:$J$213,6,0),"")),"STATION IST NICHT VORHANDEN",IF(LEN(E20)&gt;0,VLOOKUP(TEXT($E20,0),'Angaben Stationen'!$E$14:$J$213,6,0),""))</f>
        <v/>
      </c>
      <c r="D20" s="160"/>
      <c r="E20" s="206"/>
      <c r="F20" s="160"/>
      <c r="G20" s="161"/>
      <c r="H20" s="161"/>
      <c r="I20" s="161"/>
      <c r="J20" s="52"/>
      <c r="L20" s="253">
        <f t="shared" si="3"/>
        <v>0</v>
      </c>
      <c r="M20" s="253" t="str">
        <f t="shared" si="10"/>
        <v/>
      </c>
      <c r="N20" s="253">
        <f t="shared" si="4"/>
        <v>0</v>
      </c>
      <c r="O20" s="253" t="str">
        <f t="shared" si="11"/>
        <v/>
      </c>
      <c r="P20" s="253">
        <f t="shared" si="12"/>
        <v>0</v>
      </c>
      <c r="Q20" s="253">
        <f t="shared" si="5"/>
        <v>0</v>
      </c>
      <c r="R20" s="253">
        <f t="shared" si="6"/>
        <v>0</v>
      </c>
      <c r="S20" s="253">
        <f t="shared" si="13"/>
        <v>0</v>
      </c>
      <c r="T20" s="253">
        <f t="shared" si="14"/>
        <v>0</v>
      </c>
      <c r="U20" s="253">
        <f t="shared" si="15"/>
        <v>0</v>
      </c>
      <c r="V20" s="253">
        <f t="shared" si="16"/>
        <v>0</v>
      </c>
      <c r="W20" s="253">
        <f t="shared" si="17"/>
        <v>0</v>
      </c>
    </row>
    <row r="21" spans="2:23" ht="15" customHeight="1" x14ac:dyDescent="0.35">
      <c r="B21" s="58" t="str">
        <f t="shared" si="9"/>
        <v>!!!</v>
      </c>
      <c r="C21" s="190" t="str">
        <f>IF(ISERROR(IF(LEN(E21)&gt;0,VLOOKUP(TEXT($E21,0),'Angaben Stationen'!$E$14:$J$213,6,0),"")),"STATION IST NICHT VORHANDEN",IF(LEN(E21)&gt;0,VLOOKUP(TEXT($E21,0),'Angaben Stationen'!$E$14:$J$213,6,0),""))</f>
        <v/>
      </c>
      <c r="D21" s="160"/>
      <c r="E21" s="206"/>
      <c r="F21" s="160"/>
      <c r="G21" s="161"/>
      <c r="H21" s="161"/>
      <c r="I21" s="161"/>
      <c r="J21" s="52"/>
      <c r="L21" s="253">
        <f t="shared" si="3"/>
        <v>0</v>
      </c>
      <c r="M21" s="253" t="str">
        <f t="shared" si="10"/>
        <v/>
      </c>
      <c r="N21" s="253">
        <f t="shared" si="4"/>
        <v>0</v>
      </c>
      <c r="O21" s="253" t="str">
        <f t="shared" si="11"/>
        <v/>
      </c>
      <c r="P21" s="253">
        <f t="shared" si="12"/>
        <v>0</v>
      </c>
      <c r="Q21" s="253">
        <f t="shared" si="5"/>
        <v>0</v>
      </c>
      <c r="R21" s="253">
        <f t="shared" si="6"/>
        <v>0</v>
      </c>
      <c r="S21" s="253">
        <f t="shared" si="13"/>
        <v>0</v>
      </c>
      <c r="T21" s="253">
        <f t="shared" si="14"/>
        <v>0</v>
      </c>
      <c r="U21" s="253">
        <f t="shared" si="15"/>
        <v>0</v>
      </c>
      <c r="V21" s="253">
        <f t="shared" si="16"/>
        <v>0</v>
      </c>
      <c r="W21" s="253">
        <f t="shared" si="17"/>
        <v>0</v>
      </c>
    </row>
    <row r="22" spans="2:23" ht="15" customHeight="1" x14ac:dyDescent="0.35">
      <c r="B22" s="58" t="str">
        <f t="shared" si="9"/>
        <v>!!!</v>
      </c>
      <c r="C22" s="190" t="str">
        <f>IF(ISERROR(IF(LEN(E22)&gt;0,VLOOKUP(TEXT($E22,0),'Angaben Stationen'!$E$14:$J$213,6,0),"")),"STATION IST NICHT VORHANDEN",IF(LEN(E22)&gt;0,VLOOKUP(TEXT($E22,0),'Angaben Stationen'!$E$14:$J$213,6,0),""))</f>
        <v/>
      </c>
      <c r="D22" s="160"/>
      <c r="E22" s="206"/>
      <c r="F22" s="160"/>
      <c r="G22" s="161"/>
      <c r="H22" s="161"/>
      <c r="I22" s="161"/>
      <c r="J22" s="52"/>
      <c r="L22" s="253">
        <f t="shared" si="3"/>
        <v>0</v>
      </c>
      <c r="M22" s="253" t="str">
        <f t="shared" si="10"/>
        <v/>
      </c>
      <c r="N22" s="253">
        <f t="shared" si="4"/>
        <v>0</v>
      </c>
      <c r="O22" s="253" t="str">
        <f t="shared" si="11"/>
        <v/>
      </c>
      <c r="P22" s="253">
        <f t="shared" si="12"/>
        <v>0</v>
      </c>
      <c r="Q22" s="253">
        <f t="shared" si="5"/>
        <v>0</v>
      </c>
      <c r="R22" s="253">
        <f t="shared" si="6"/>
        <v>0</v>
      </c>
      <c r="S22" s="253">
        <f t="shared" si="13"/>
        <v>0</v>
      </c>
      <c r="T22" s="253">
        <f t="shared" si="14"/>
        <v>0</v>
      </c>
      <c r="U22" s="253">
        <f t="shared" si="15"/>
        <v>0</v>
      </c>
      <c r="V22" s="253">
        <f t="shared" si="16"/>
        <v>0</v>
      </c>
      <c r="W22" s="253">
        <f t="shared" si="17"/>
        <v>0</v>
      </c>
    </row>
    <row r="23" spans="2:23" ht="15" customHeight="1" x14ac:dyDescent="0.35">
      <c r="B23" s="58" t="str">
        <f t="shared" si="9"/>
        <v>!!!</v>
      </c>
      <c r="C23" s="190" t="str">
        <f>IF(ISERROR(IF(LEN(E23)&gt;0,VLOOKUP(TEXT($E23,0),'Angaben Stationen'!$E$14:$J$213,6,0),"")),"STATION IST NICHT VORHANDEN",IF(LEN(E23)&gt;0,VLOOKUP(TEXT($E23,0),'Angaben Stationen'!$E$14:$J$213,6,0),""))</f>
        <v/>
      </c>
      <c r="D23" s="160"/>
      <c r="E23" s="206"/>
      <c r="F23" s="160"/>
      <c r="G23" s="161"/>
      <c r="H23" s="161"/>
      <c r="I23" s="161"/>
      <c r="J23" s="52"/>
      <c r="L23" s="253">
        <f t="shared" si="3"/>
        <v>0</v>
      </c>
      <c r="M23" s="253" t="str">
        <f t="shared" si="10"/>
        <v/>
      </c>
      <c r="N23" s="253">
        <f t="shared" si="4"/>
        <v>0</v>
      </c>
      <c r="O23" s="253" t="str">
        <f t="shared" si="11"/>
        <v/>
      </c>
      <c r="P23" s="253">
        <f t="shared" si="12"/>
        <v>0</v>
      </c>
      <c r="Q23" s="253">
        <f t="shared" si="5"/>
        <v>0</v>
      </c>
      <c r="R23" s="253">
        <f t="shared" si="6"/>
        <v>0</v>
      </c>
      <c r="S23" s="253">
        <f t="shared" si="13"/>
        <v>0</v>
      </c>
      <c r="T23" s="253">
        <f t="shared" si="14"/>
        <v>0</v>
      </c>
      <c r="U23" s="253">
        <f t="shared" si="15"/>
        <v>0</v>
      </c>
      <c r="V23" s="253">
        <f t="shared" si="16"/>
        <v>0</v>
      </c>
      <c r="W23" s="253">
        <f t="shared" si="17"/>
        <v>0</v>
      </c>
    </row>
    <row r="24" spans="2:23" ht="15" customHeight="1" x14ac:dyDescent="0.35">
      <c r="B24" s="58" t="str">
        <f t="shared" si="9"/>
        <v>!!!</v>
      </c>
      <c r="C24" s="190" t="str">
        <f>IF(ISERROR(IF(LEN(E24)&gt;0,VLOOKUP(TEXT($E24,0),'Angaben Stationen'!$E$14:$J$213,6,0),"")),"STATION IST NICHT VORHANDEN",IF(LEN(E24)&gt;0,VLOOKUP(TEXT($E24,0),'Angaben Stationen'!$E$14:$J$213,6,0),""))</f>
        <v/>
      </c>
      <c r="D24" s="160"/>
      <c r="E24" s="206"/>
      <c r="F24" s="160"/>
      <c r="G24" s="161"/>
      <c r="H24" s="161"/>
      <c r="I24" s="161"/>
      <c r="J24" s="52"/>
      <c r="L24" s="253">
        <f t="shared" si="3"/>
        <v>0</v>
      </c>
      <c r="M24" s="253" t="str">
        <f t="shared" si="10"/>
        <v/>
      </c>
      <c r="N24" s="253">
        <f t="shared" si="4"/>
        <v>0</v>
      </c>
      <c r="O24" s="253" t="str">
        <f t="shared" si="11"/>
        <v/>
      </c>
      <c r="P24" s="253">
        <f t="shared" si="12"/>
        <v>0</v>
      </c>
      <c r="Q24" s="253">
        <f t="shared" si="5"/>
        <v>0</v>
      </c>
      <c r="R24" s="253">
        <f t="shared" si="6"/>
        <v>0</v>
      </c>
      <c r="S24" s="253">
        <f t="shared" si="13"/>
        <v>0</v>
      </c>
      <c r="T24" s="253">
        <f t="shared" si="14"/>
        <v>0</v>
      </c>
      <c r="U24" s="253">
        <f t="shared" si="15"/>
        <v>0</v>
      </c>
      <c r="V24" s="253">
        <f t="shared" si="16"/>
        <v>0</v>
      </c>
      <c r="W24" s="253">
        <f t="shared" si="17"/>
        <v>0</v>
      </c>
    </row>
    <row r="25" spans="2:23" ht="15" customHeight="1" x14ac:dyDescent="0.35">
      <c r="B25" s="58" t="str">
        <f t="shared" si="9"/>
        <v>!!!</v>
      </c>
      <c r="C25" s="190" t="str">
        <f>IF(ISERROR(IF(LEN(E25)&gt;0,VLOOKUP(TEXT($E25,0),'Angaben Stationen'!$E$14:$J$213,6,0),"")),"STATION IST NICHT VORHANDEN",IF(LEN(E25)&gt;0,VLOOKUP(TEXT($E25,0),'Angaben Stationen'!$E$14:$J$213,6,0),""))</f>
        <v/>
      </c>
      <c r="D25" s="160"/>
      <c r="E25" s="206"/>
      <c r="F25" s="160"/>
      <c r="G25" s="161"/>
      <c r="H25" s="161"/>
      <c r="I25" s="161"/>
      <c r="J25" s="52"/>
      <c r="L25" s="253">
        <f t="shared" si="3"/>
        <v>0</v>
      </c>
      <c r="M25" s="253" t="str">
        <f t="shared" si="10"/>
        <v/>
      </c>
      <c r="N25" s="253">
        <f t="shared" si="4"/>
        <v>0</v>
      </c>
      <c r="O25" s="253" t="str">
        <f t="shared" si="11"/>
        <v/>
      </c>
      <c r="P25" s="253">
        <f t="shared" si="12"/>
        <v>0</v>
      </c>
      <c r="Q25" s="253">
        <f t="shared" si="5"/>
        <v>0</v>
      </c>
      <c r="R25" s="253">
        <f t="shared" si="6"/>
        <v>0</v>
      </c>
      <c r="S25" s="253">
        <f t="shared" si="13"/>
        <v>0</v>
      </c>
      <c r="T25" s="253">
        <f t="shared" si="14"/>
        <v>0</v>
      </c>
      <c r="U25" s="253">
        <f t="shared" si="15"/>
        <v>0</v>
      </c>
      <c r="V25" s="253">
        <f t="shared" si="16"/>
        <v>0</v>
      </c>
      <c r="W25" s="253">
        <f t="shared" si="17"/>
        <v>0</v>
      </c>
    </row>
    <row r="26" spans="2:23" ht="15" customHeight="1" x14ac:dyDescent="0.35">
      <c r="B26" s="58" t="str">
        <f t="shared" si="9"/>
        <v>!!!</v>
      </c>
      <c r="C26" s="190" t="str">
        <f>IF(ISERROR(IF(LEN(E26)&gt;0,VLOOKUP(TEXT($E26,0),'Angaben Stationen'!$E$14:$J$213,6,0),"")),"STATION IST NICHT VORHANDEN",IF(LEN(E26)&gt;0,VLOOKUP(TEXT($E26,0),'Angaben Stationen'!$E$14:$J$213,6,0),""))</f>
        <v/>
      </c>
      <c r="D26" s="160"/>
      <c r="E26" s="206"/>
      <c r="F26" s="160"/>
      <c r="G26" s="161"/>
      <c r="H26" s="161"/>
      <c r="I26" s="161"/>
      <c r="J26" s="52"/>
      <c r="L26" s="253">
        <f t="shared" si="3"/>
        <v>0</v>
      </c>
      <c r="M26" s="253" t="str">
        <f t="shared" si="10"/>
        <v/>
      </c>
      <c r="N26" s="253">
        <f t="shared" si="4"/>
        <v>0</v>
      </c>
      <c r="O26" s="253" t="str">
        <f t="shared" si="11"/>
        <v/>
      </c>
      <c r="P26" s="253">
        <f t="shared" si="12"/>
        <v>0</v>
      </c>
      <c r="Q26" s="253">
        <f t="shared" si="5"/>
        <v>0</v>
      </c>
      <c r="R26" s="253">
        <f t="shared" si="6"/>
        <v>0</v>
      </c>
      <c r="S26" s="253">
        <f t="shared" si="13"/>
        <v>0</v>
      </c>
      <c r="T26" s="253">
        <f t="shared" si="14"/>
        <v>0</v>
      </c>
      <c r="U26" s="253">
        <f t="shared" si="15"/>
        <v>0</v>
      </c>
      <c r="V26" s="253">
        <f t="shared" si="16"/>
        <v>0</v>
      </c>
      <c r="W26" s="253">
        <f t="shared" si="17"/>
        <v>0</v>
      </c>
    </row>
    <row r="27" spans="2:23" ht="15" customHeight="1" x14ac:dyDescent="0.35">
      <c r="B27" s="58" t="str">
        <f t="shared" si="9"/>
        <v>!!!</v>
      </c>
      <c r="C27" s="190" t="str">
        <f>IF(ISERROR(IF(LEN(E27)&gt;0,VLOOKUP(TEXT($E27,0),'Angaben Stationen'!$E$14:$J$213,6,0),"")),"STATION IST NICHT VORHANDEN",IF(LEN(E27)&gt;0,VLOOKUP(TEXT($E27,0),'Angaben Stationen'!$E$14:$J$213,6,0),""))</f>
        <v/>
      </c>
      <c r="D27" s="160"/>
      <c r="E27" s="206"/>
      <c r="F27" s="160"/>
      <c r="G27" s="161"/>
      <c r="H27" s="161"/>
      <c r="I27" s="161"/>
      <c r="J27" s="52"/>
      <c r="L27" s="253">
        <f t="shared" si="3"/>
        <v>0</v>
      </c>
      <c r="M27" s="253" t="str">
        <f t="shared" si="10"/>
        <v/>
      </c>
      <c r="N27" s="253">
        <f t="shared" si="4"/>
        <v>0</v>
      </c>
      <c r="O27" s="253" t="str">
        <f t="shared" si="11"/>
        <v/>
      </c>
      <c r="P27" s="253">
        <f t="shared" si="12"/>
        <v>0</v>
      </c>
      <c r="Q27" s="253">
        <f t="shared" si="5"/>
        <v>0</v>
      </c>
      <c r="R27" s="253">
        <f t="shared" si="6"/>
        <v>0</v>
      </c>
      <c r="S27" s="253">
        <f t="shared" si="13"/>
        <v>0</v>
      </c>
      <c r="T27" s="253">
        <f t="shared" si="14"/>
        <v>0</v>
      </c>
      <c r="U27" s="253">
        <f t="shared" si="15"/>
        <v>0</v>
      </c>
      <c r="V27" s="253">
        <f t="shared" si="16"/>
        <v>0</v>
      </c>
      <c r="W27" s="253">
        <f t="shared" si="17"/>
        <v>0</v>
      </c>
    </row>
    <row r="28" spans="2:23" ht="15" customHeight="1" x14ac:dyDescent="0.35">
      <c r="B28" s="58" t="str">
        <f t="shared" si="9"/>
        <v>!!!</v>
      </c>
      <c r="C28" s="190" t="str">
        <f>IF(ISERROR(IF(LEN(E28)&gt;0,VLOOKUP(TEXT($E28,0),'Angaben Stationen'!$E$14:$J$213,6,0),"")),"STATION IST NICHT VORHANDEN",IF(LEN(E28)&gt;0,VLOOKUP(TEXT($E28,0),'Angaben Stationen'!$E$14:$J$213,6,0),""))</f>
        <v/>
      </c>
      <c r="D28" s="160"/>
      <c r="E28" s="206"/>
      <c r="F28" s="160"/>
      <c r="G28" s="161"/>
      <c r="H28" s="161"/>
      <c r="I28" s="161"/>
      <c r="J28" s="52"/>
      <c r="L28" s="253">
        <f t="shared" si="3"/>
        <v>0</v>
      </c>
      <c r="M28" s="253" t="str">
        <f t="shared" si="10"/>
        <v/>
      </c>
      <c r="N28" s="253">
        <f t="shared" si="4"/>
        <v>0</v>
      </c>
      <c r="O28" s="253" t="str">
        <f t="shared" si="11"/>
        <v/>
      </c>
      <c r="P28" s="253">
        <f t="shared" si="12"/>
        <v>0</v>
      </c>
      <c r="Q28" s="253">
        <f t="shared" si="5"/>
        <v>0</v>
      </c>
      <c r="R28" s="253">
        <f t="shared" si="6"/>
        <v>0</v>
      </c>
      <c r="S28" s="253">
        <f t="shared" si="13"/>
        <v>0</v>
      </c>
      <c r="T28" s="253">
        <f t="shared" si="14"/>
        <v>0</v>
      </c>
      <c r="U28" s="253">
        <f t="shared" si="15"/>
        <v>0</v>
      </c>
      <c r="V28" s="253">
        <f t="shared" si="16"/>
        <v>0</v>
      </c>
      <c r="W28" s="253">
        <f t="shared" si="17"/>
        <v>0</v>
      </c>
    </row>
    <row r="29" spans="2:23" ht="15" customHeight="1" x14ac:dyDescent="0.35">
      <c r="B29" s="58" t="str">
        <f t="shared" si="9"/>
        <v>!!!</v>
      </c>
      <c r="C29" s="190" t="str">
        <f>IF(ISERROR(IF(LEN(E29)&gt;0,VLOOKUP(TEXT($E29,0),'Angaben Stationen'!$E$14:$J$213,6,0),"")),"STATION IST NICHT VORHANDEN",IF(LEN(E29)&gt;0,VLOOKUP(TEXT($E29,0),'Angaben Stationen'!$E$14:$J$213,6,0),""))</f>
        <v/>
      </c>
      <c r="D29" s="160"/>
      <c r="E29" s="206"/>
      <c r="F29" s="160"/>
      <c r="G29" s="161"/>
      <c r="H29" s="161"/>
      <c r="I29" s="161"/>
      <c r="J29" s="52"/>
      <c r="L29" s="253">
        <f t="shared" si="3"/>
        <v>0</v>
      </c>
      <c r="M29" s="253" t="str">
        <f t="shared" si="10"/>
        <v/>
      </c>
      <c r="N29" s="253">
        <f t="shared" si="4"/>
        <v>0</v>
      </c>
      <c r="O29" s="253" t="str">
        <f t="shared" si="11"/>
        <v/>
      </c>
      <c r="P29" s="253">
        <f t="shared" si="12"/>
        <v>0</v>
      </c>
      <c r="Q29" s="253">
        <f t="shared" si="5"/>
        <v>0</v>
      </c>
      <c r="R29" s="253">
        <f t="shared" si="6"/>
        <v>0</v>
      </c>
      <c r="S29" s="253">
        <f t="shared" si="13"/>
        <v>0</v>
      </c>
      <c r="T29" s="253">
        <f t="shared" si="14"/>
        <v>0</v>
      </c>
      <c r="U29" s="253">
        <f t="shared" si="15"/>
        <v>0</v>
      </c>
      <c r="V29" s="253">
        <f t="shared" si="16"/>
        <v>0</v>
      </c>
      <c r="W29" s="253">
        <f t="shared" si="17"/>
        <v>0</v>
      </c>
    </row>
    <row r="30" spans="2:23" ht="15" customHeight="1" x14ac:dyDescent="0.35">
      <c r="B30" s="58" t="str">
        <f t="shared" si="9"/>
        <v>!!!</v>
      </c>
      <c r="C30" s="190" t="str">
        <f>IF(ISERROR(IF(LEN(E30)&gt;0,VLOOKUP(TEXT($E30,0),'Angaben Stationen'!$E$14:$J$213,6,0),"")),"STATION IST NICHT VORHANDEN",IF(LEN(E30)&gt;0,VLOOKUP(TEXT($E30,0),'Angaben Stationen'!$E$14:$J$213,6,0),""))</f>
        <v/>
      </c>
      <c r="D30" s="160"/>
      <c r="E30" s="206"/>
      <c r="F30" s="160"/>
      <c r="G30" s="161"/>
      <c r="H30" s="161"/>
      <c r="I30" s="161"/>
      <c r="J30" s="52"/>
      <c r="L30" s="253">
        <f t="shared" si="3"/>
        <v>0</v>
      </c>
      <c r="M30" s="253" t="str">
        <f t="shared" si="10"/>
        <v/>
      </c>
      <c r="N30" s="253">
        <f t="shared" si="4"/>
        <v>0</v>
      </c>
      <c r="O30" s="253" t="str">
        <f t="shared" si="11"/>
        <v/>
      </c>
      <c r="P30" s="253">
        <f t="shared" si="12"/>
        <v>0</v>
      </c>
      <c r="Q30" s="253">
        <f t="shared" si="5"/>
        <v>0</v>
      </c>
      <c r="R30" s="253">
        <f t="shared" si="6"/>
        <v>0</v>
      </c>
      <c r="S30" s="253">
        <f t="shared" si="13"/>
        <v>0</v>
      </c>
      <c r="T30" s="253">
        <f t="shared" si="14"/>
        <v>0</v>
      </c>
      <c r="U30" s="253">
        <f t="shared" si="15"/>
        <v>0</v>
      </c>
      <c r="V30" s="253">
        <f t="shared" si="16"/>
        <v>0</v>
      </c>
      <c r="W30" s="253">
        <f t="shared" si="17"/>
        <v>0</v>
      </c>
    </row>
    <row r="31" spans="2:23" ht="15" customHeight="1" x14ac:dyDescent="0.35">
      <c r="B31" s="58" t="str">
        <f t="shared" si="9"/>
        <v>!!!</v>
      </c>
      <c r="C31" s="190" t="str">
        <f>IF(ISERROR(IF(LEN(E31)&gt;0,VLOOKUP(TEXT($E31,0),'Angaben Stationen'!$E$14:$J$213,6,0),"")),"STATION IST NICHT VORHANDEN",IF(LEN(E31)&gt;0,VLOOKUP(TEXT($E31,0),'Angaben Stationen'!$E$14:$J$213,6,0),""))</f>
        <v/>
      </c>
      <c r="D31" s="160"/>
      <c r="E31" s="206"/>
      <c r="F31" s="160"/>
      <c r="G31" s="161"/>
      <c r="H31" s="161"/>
      <c r="I31" s="161"/>
      <c r="J31" s="52"/>
      <c r="L31" s="253">
        <f t="shared" si="3"/>
        <v>0</v>
      </c>
      <c r="M31" s="253" t="str">
        <f t="shared" si="10"/>
        <v/>
      </c>
      <c r="N31" s="253">
        <f t="shared" si="4"/>
        <v>0</v>
      </c>
      <c r="O31" s="253" t="str">
        <f t="shared" si="11"/>
        <v/>
      </c>
      <c r="P31" s="253">
        <f t="shared" si="12"/>
        <v>0</v>
      </c>
      <c r="Q31" s="253">
        <f t="shared" si="5"/>
        <v>0</v>
      </c>
      <c r="R31" s="253">
        <f t="shared" si="6"/>
        <v>0</v>
      </c>
      <c r="S31" s="253">
        <f t="shared" si="13"/>
        <v>0</v>
      </c>
      <c r="T31" s="253">
        <f t="shared" si="14"/>
        <v>0</v>
      </c>
      <c r="U31" s="253">
        <f t="shared" si="15"/>
        <v>0</v>
      </c>
      <c r="V31" s="253">
        <f t="shared" si="16"/>
        <v>0</v>
      </c>
      <c r="W31" s="253">
        <f t="shared" si="17"/>
        <v>0</v>
      </c>
    </row>
    <row r="32" spans="2:23" ht="15" customHeight="1" x14ac:dyDescent="0.35">
      <c r="B32" s="58" t="str">
        <f t="shared" si="9"/>
        <v>!!!</v>
      </c>
      <c r="C32" s="190" t="str">
        <f>IF(ISERROR(IF(LEN(E32)&gt;0,VLOOKUP(TEXT($E32,0),'Angaben Stationen'!$E$14:$J$213,6,0),"")),"STATION IST NICHT VORHANDEN",IF(LEN(E32)&gt;0,VLOOKUP(TEXT($E32,0),'Angaben Stationen'!$E$14:$J$213,6,0),""))</f>
        <v/>
      </c>
      <c r="D32" s="160"/>
      <c r="E32" s="206"/>
      <c r="F32" s="160"/>
      <c r="G32" s="161"/>
      <c r="H32" s="161"/>
      <c r="I32" s="161"/>
      <c r="J32" s="52"/>
      <c r="L32" s="253">
        <f t="shared" si="3"/>
        <v>0</v>
      </c>
      <c r="M32" s="253" t="str">
        <f t="shared" si="10"/>
        <v/>
      </c>
      <c r="N32" s="253">
        <f t="shared" si="4"/>
        <v>0</v>
      </c>
      <c r="O32" s="253" t="str">
        <f t="shared" si="11"/>
        <v/>
      </c>
      <c r="P32" s="253">
        <f t="shared" si="12"/>
        <v>0</v>
      </c>
      <c r="Q32" s="253">
        <f t="shared" si="5"/>
        <v>0</v>
      </c>
      <c r="R32" s="253">
        <f t="shared" si="6"/>
        <v>0</v>
      </c>
      <c r="S32" s="253">
        <f t="shared" si="13"/>
        <v>0</v>
      </c>
      <c r="T32" s="253">
        <f t="shared" si="14"/>
        <v>0</v>
      </c>
      <c r="U32" s="253">
        <f t="shared" si="15"/>
        <v>0</v>
      </c>
      <c r="V32" s="253">
        <f t="shared" si="16"/>
        <v>0</v>
      </c>
      <c r="W32" s="253">
        <f t="shared" si="17"/>
        <v>0</v>
      </c>
    </row>
    <row r="33" spans="2:23" ht="15" customHeight="1" x14ac:dyDescent="0.35">
      <c r="B33" s="58" t="str">
        <f t="shared" si="9"/>
        <v>!!!</v>
      </c>
      <c r="C33" s="190" t="str">
        <f>IF(ISERROR(IF(LEN(E33)&gt;0,VLOOKUP(TEXT($E33,0),'Angaben Stationen'!$E$14:$J$213,6,0),"")),"STATION IST NICHT VORHANDEN",IF(LEN(E33)&gt;0,VLOOKUP(TEXT($E33,0),'Angaben Stationen'!$E$14:$J$213,6,0),""))</f>
        <v/>
      </c>
      <c r="D33" s="160"/>
      <c r="E33" s="206"/>
      <c r="F33" s="160"/>
      <c r="G33" s="161"/>
      <c r="H33" s="161"/>
      <c r="I33" s="161"/>
      <c r="J33" s="52"/>
      <c r="L33" s="253">
        <f t="shared" si="3"/>
        <v>0</v>
      </c>
      <c r="M33" s="253" t="str">
        <f t="shared" si="10"/>
        <v/>
      </c>
      <c r="N33" s="253">
        <f t="shared" si="4"/>
        <v>0</v>
      </c>
      <c r="O33" s="253" t="str">
        <f t="shared" si="11"/>
        <v/>
      </c>
      <c r="P33" s="253">
        <f t="shared" si="12"/>
        <v>0</v>
      </c>
      <c r="Q33" s="253">
        <f t="shared" si="5"/>
        <v>0</v>
      </c>
      <c r="R33" s="253">
        <f t="shared" si="6"/>
        <v>0</v>
      </c>
      <c r="S33" s="253">
        <f t="shared" si="13"/>
        <v>0</v>
      </c>
      <c r="T33" s="253">
        <f t="shared" si="14"/>
        <v>0</v>
      </c>
      <c r="U33" s="253">
        <f t="shared" si="15"/>
        <v>0</v>
      </c>
      <c r="V33" s="253">
        <f t="shared" si="16"/>
        <v>0</v>
      </c>
      <c r="W33" s="253">
        <f t="shared" si="17"/>
        <v>0</v>
      </c>
    </row>
    <row r="34" spans="2:23" ht="15" customHeight="1" x14ac:dyDescent="0.35">
      <c r="B34" s="58" t="str">
        <f t="shared" si="9"/>
        <v>!!!</v>
      </c>
      <c r="C34" s="190" t="str">
        <f>IF(ISERROR(IF(LEN(E34)&gt;0,VLOOKUP(TEXT($E34,0),'Angaben Stationen'!$E$14:$J$213,6,0),"")),"STATION IST NICHT VORHANDEN",IF(LEN(E34)&gt;0,VLOOKUP(TEXT($E34,0),'Angaben Stationen'!$E$14:$J$213,6,0),""))</f>
        <v/>
      </c>
      <c r="D34" s="160"/>
      <c r="E34" s="206"/>
      <c r="F34" s="160"/>
      <c r="G34" s="161"/>
      <c r="H34" s="161"/>
      <c r="I34" s="161"/>
      <c r="J34" s="52"/>
      <c r="L34" s="253">
        <f t="shared" si="3"/>
        <v>0</v>
      </c>
      <c r="M34" s="253" t="str">
        <f t="shared" si="10"/>
        <v/>
      </c>
      <c r="N34" s="253">
        <f t="shared" si="4"/>
        <v>0</v>
      </c>
      <c r="O34" s="253" t="str">
        <f t="shared" si="11"/>
        <v/>
      </c>
      <c r="P34" s="253">
        <f t="shared" si="12"/>
        <v>0</v>
      </c>
      <c r="Q34" s="253">
        <f t="shared" si="5"/>
        <v>0</v>
      </c>
      <c r="R34" s="253">
        <f t="shared" si="6"/>
        <v>0</v>
      </c>
      <c r="S34" s="253">
        <f t="shared" si="13"/>
        <v>0</v>
      </c>
      <c r="T34" s="253">
        <f t="shared" si="14"/>
        <v>0</v>
      </c>
      <c r="U34" s="253">
        <f t="shared" si="15"/>
        <v>0</v>
      </c>
      <c r="V34" s="253">
        <f t="shared" si="16"/>
        <v>0</v>
      </c>
      <c r="W34" s="253">
        <f t="shared" si="17"/>
        <v>0</v>
      </c>
    </row>
    <row r="35" spans="2:23" ht="15" customHeight="1" x14ac:dyDescent="0.35">
      <c r="B35" s="58" t="str">
        <f t="shared" si="9"/>
        <v>!!!</v>
      </c>
      <c r="C35" s="190" t="str">
        <f>IF(ISERROR(IF(LEN(E35)&gt;0,VLOOKUP(TEXT($E35,0),'Angaben Stationen'!$E$14:$J$213,6,0),"")),"STATION IST NICHT VORHANDEN",IF(LEN(E35)&gt;0,VLOOKUP(TEXT($E35,0),'Angaben Stationen'!$E$14:$J$213,6,0),""))</f>
        <v/>
      </c>
      <c r="D35" s="160"/>
      <c r="E35" s="206"/>
      <c r="F35" s="160"/>
      <c r="G35" s="161"/>
      <c r="H35" s="161"/>
      <c r="I35" s="161"/>
      <c r="J35" s="52"/>
      <c r="L35" s="253">
        <f t="shared" si="3"/>
        <v>0</v>
      </c>
      <c r="M35" s="253" t="str">
        <f t="shared" si="10"/>
        <v/>
      </c>
      <c r="N35" s="253">
        <f t="shared" si="4"/>
        <v>0</v>
      </c>
      <c r="O35" s="253" t="str">
        <f t="shared" si="11"/>
        <v/>
      </c>
      <c r="P35" s="253">
        <f t="shared" si="12"/>
        <v>0</v>
      </c>
      <c r="Q35" s="253">
        <f t="shared" si="5"/>
        <v>0</v>
      </c>
      <c r="R35" s="253">
        <f t="shared" si="6"/>
        <v>0</v>
      </c>
      <c r="S35" s="253">
        <f t="shared" si="13"/>
        <v>0</v>
      </c>
      <c r="T35" s="253">
        <f t="shared" si="14"/>
        <v>0</v>
      </c>
      <c r="U35" s="253">
        <f t="shared" si="15"/>
        <v>0</v>
      </c>
      <c r="V35" s="253">
        <f t="shared" si="16"/>
        <v>0</v>
      </c>
      <c r="W35" s="253">
        <f t="shared" si="17"/>
        <v>0</v>
      </c>
    </row>
    <row r="36" spans="2:23" ht="15" customHeight="1" x14ac:dyDescent="0.35">
      <c r="B36" s="58" t="str">
        <f t="shared" si="9"/>
        <v>!!!</v>
      </c>
      <c r="C36" s="190" t="str">
        <f>IF(ISERROR(IF(LEN(E36)&gt;0,VLOOKUP(TEXT($E36,0),'Angaben Stationen'!$E$14:$J$213,6,0),"")),"STATION IST NICHT VORHANDEN",IF(LEN(E36)&gt;0,VLOOKUP(TEXT($E36,0),'Angaben Stationen'!$E$14:$J$213,6,0),""))</f>
        <v/>
      </c>
      <c r="D36" s="160"/>
      <c r="E36" s="206"/>
      <c r="F36" s="160"/>
      <c r="G36" s="161"/>
      <c r="H36" s="161"/>
      <c r="I36" s="161"/>
      <c r="J36" s="52"/>
      <c r="L36" s="253">
        <f t="shared" si="3"/>
        <v>0</v>
      </c>
      <c r="M36" s="253" t="str">
        <f t="shared" si="10"/>
        <v/>
      </c>
      <c r="N36" s="253">
        <f t="shared" si="4"/>
        <v>0</v>
      </c>
      <c r="O36" s="253" t="str">
        <f t="shared" si="11"/>
        <v/>
      </c>
      <c r="P36" s="253">
        <f t="shared" si="12"/>
        <v>0</v>
      </c>
      <c r="Q36" s="253">
        <f t="shared" si="5"/>
        <v>0</v>
      </c>
      <c r="R36" s="253">
        <f t="shared" si="6"/>
        <v>0</v>
      </c>
      <c r="S36" s="253">
        <f t="shared" si="13"/>
        <v>0</v>
      </c>
      <c r="T36" s="253">
        <f t="shared" si="14"/>
        <v>0</v>
      </c>
      <c r="U36" s="253">
        <f t="shared" si="15"/>
        <v>0</v>
      </c>
      <c r="V36" s="253">
        <f t="shared" si="16"/>
        <v>0</v>
      </c>
      <c r="W36" s="253">
        <f t="shared" si="17"/>
        <v>0</v>
      </c>
    </row>
    <row r="37" spans="2:23" ht="15" customHeight="1" x14ac:dyDescent="0.35">
      <c r="B37" s="58" t="str">
        <f t="shared" si="9"/>
        <v>!!!</v>
      </c>
      <c r="C37" s="190" t="str">
        <f>IF(ISERROR(IF(LEN(E37)&gt;0,VLOOKUP(TEXT($E37,0),'Angaben Stationen'!$E$14:$J$213,6,0),"")),"STATION IST NICHT VORHANDEN",IF(LEN(E37)&gt;0,VLOOKUP(TEXT($E37,0),'Angaben Stationen'!$E$14:$J$213,6,0),""))</f>
        <v/>
      </c>
      <c r="D37" s="160"/>
      <c r="E37" s="206"/>
      <c r="F37" s="160"/>
      <c r="G37" s="161"/>
      <c r="H37" s="161"/>
      <c r="I37" s="161"/>
      <c r="J37" s="52"/>
      <c r="L37" s="253">
        <f t="shared" si="3"/>
        <v>0</v>
      </c>
      <c r="M37" s="253" t="str">
        <f t="shared" si="10"/>
        <v/>
      </c>
      <c r="N37" s="253">
        <f t="shared" si="4"/>
        <v>0</v>
      </c>
      <c r="O37" s="253" t="str">
        <f t="shared" si="11"/>
        <v/>
      </c>
      <c r="P37" s="253">
        <f t="shared" si="12"/>
        <v>0</v>
      </c>
      <c r="Q37" s="253">
        <f t="shared" si="5"/>
        <v>0</v>
      </c>
      <c r="R37" s="253">
        <f t="shared" si="6"/>
        <v>0</v>
      </c>
      <c r="S37" s="253">
        <f t="shared" si="13"/>
        <v>0</v>
      </c>
      <c r="T37" s="253">
        <f t="shared" si="14"/>
        <v>0</v>
      </c>
      <c r="U37" s="253">
        <f t="shared" si="15"/>
        <v>0</v>
      </c>
      <c r="V37" s="253">
        <f t="shared" si="16"/>
        <v>0</v>
      </c>
      <c r="W37" s="253">
        <f t="shared" si="17"/>
        <v>0</v>
      </c>
    </row>
    <row r="38" spans="2:23" ht="15" customHeight="1" x14ac:dyDescent="0.35">
      <c r="B38" s="58" t="str">
        <f t="shared" si="9"/>
        <v>!!!</v>
      </c>
      <c r="C38" s="190" t="str">
        <f>IF(ISERROR(IF(LEN(E38)&gt;0,VLOOKUP(TEXT($E38,0),'Angaben Stationen'!$E$14:$J$213,6,0),"")),"STATION IST NICHT VORHANDEN",IF(LEN(E38)&gt;0,VLOOKUP(TEXT($E38,0),'Angaben Stationen'!$E$14:$J$213,6,0),""))</f>
        <v/>
      </c>
      <c r="D38" s="160"/>
      <c r="E38" s="206"/>
      <c r="F38" s="160"/>
      <c r="G38" s="161"/>
      <c r="H38" s="161"/>
      <c r="I38" s="161"/>
      <c r="J38" s="52"/>
      <c r="L38" s="253">
        <f t="shared" si="3"/>
        <v>0</v>
      </c>
      <c r="M38" s="253" t="str">
        <f t="shared" si="10"/>
        <v/>
      </c>
      <c r="N38" s="253">
        <f t="shared" si="4"/>
        <v>0</v>
      </c>
      <c r="O38" s="253" t="str">
        <f t="shared" si="11"/>
        <v/>
      </c>
      <c r="P38" s="253">
        <f t="shared" si="12"/>
        <v>0</v>
      </c>
      <c r="Q38" s="253">
        <f t="shared" si="5"/>
        <v>0</v>
      </c>
      <c r="R38" s="253">
        <f t="shared" si="6"/>
        <v>0</v>
      </c>
      <c r="S38" s="253">
        <f t="shared" si="13"/>
        <v>0</v>
      </c>
      <c r="T38" s="253">
        <f t="shared" si="14"/>
        <v>0</v>
      </c>
      <c r="U38" s="253">
        <f t="shared" si="15"/>
        <v>0</v>
      </c>
      <c r="V38" s="253">
        <f t="shared" si="16"/>
        <v>0</v>
      </c>
      <c r="W38" s="253">
        <f t="shared" si="17"/>
        <v>0</v>
      </c>
    </row>
    <row r="39" spans="2:23" ht="15" customHeight="1" x14ac:dyDescent="0.35">
      <c r="B39" s="58" t="str">
        <f t="shared" si="9"/>
        <v>!!!</v>
      </c>
      <c r="C39" s="190" t="str">
        <f>IF(ISERROR(IF(LEN(E39)&gt;0,VLOOKUP(TEXT($E39,0),'Angaben Stationen'!$E$14:$J$213,6,0),"")),"STATION IST NICHT VORHANDEN",IF(LEN(E39)&gt;0,VLOOKUP(TEXT($E39,0),'Angaben Stationen'!$E$14:$J$213,6,0),""))</f>
        <v/>
      </c>
      <c r="D39" s="160"/>
      <c r="E39" s="206"/>
      <c r="F39" s="160"/>
      <c r="G39" s="161"/>
      <c r="H39" s="161"/>
      <c r="I39" s="161"/>
      <c r="J39" s="52"/>
      <c r="L39" s="253">
        <f t="shared" si="3"/>
        <v>0</v>
      </c>
      <c r="M39" s="253" t="str">
        <f t="shared" si="10"/>
        <v/>
      </c>
      <c r="N39" s="253">
        <f t="shared" si="4"/>
        <v>0</v>
      </c>
      <c r="O39" s="253" t="str">
        <f t="shared" si="11"/>
        <v/>
      </c>
      <c r="P39" s="253">
        <f t="shared" si="12"/>
        <v>0</v>
      </c>
      <c r="Q39" s="253">
        <f t="shared" si="5"/>
        <v>0</v>
      </c>
      <c r="R39" s="253">
        <f t="shared" si="6"/>
        <v>0</v>
      </c>
      <c r="S39" s="253">
        <f t="shared" si="13"/>
        <v>0</v>
      </c>
      <c r="T39" s="253">
        <f t="shared" si="14"/>
        <v>0</v>
      </c>
      <c r="U39" s="253">
        <f t="shared" si="15"/>
        <v>0</v>
      </c>
      <c r="V39" s="253">
        <f t="shared" si="16"/>
        <v>0</v>
      </c>
      <c r="W39" s="253">
        <f t="shared" si="17"/>
        <v>0</v>
      </c>
    </row>
    <row r="40" spans="2:23" ht="15" customHeight="1" x14ac:dyDescent="0.35">
      <c r="B40" s="58" t="str">
        <f t="shared" si="9"/>
        <v>!!!</v>
      </c>
      <c r="C40" s="190" t="str">
        <f>IF(ISERROR(IF(LEN(E40)&gt;0,VLOOKUP(TEXT($E40,0),'Angaben Stationen'!$E$14:$J$213,6,0),"")),"STATION IST NICHT VORHANDEN",IF(LEN(E40)&gt;0,VLOOKUP(TEXT($E40,0),'Angaben Stationen'!$E$14:$J$213,6,0),""))</f>
        <v/>
      </c>
      <c r="D40" s="160"/>
      <c r="E40" s="206"/>
      <c r="F40" s="160"/>
      <c r="G40" s="161"/>
      <c r="H40" s="161"/>
      <c r="I40" s="161"/>
      <c r="J40" s="52"/>
      <c r="L40" s="253">
        <f t="shared" si="3"/>
        <v>0</v>
      </c>
      <c r="M40" s="253" t="str">
        <f t="shared" si="10"/>
        <v/>
      </c>
      <c r="N40" s="253">
        <f t="shared" si="4"/>
        <v>0</v>
      </c>
      <c r="O40" s="253" t="str">
        <f t="shared" si="11"/>
        <v/>
      </c>
      <c r="P40" s="253">
        <f t="shared" si="12"/>
        <v>0</v>
      </c>
      <c r="Q40" s="253">
        <f t="shared" si="5"/>
        <v>0</v>
      </c>
      <c r="R40" s="253">
        <f t="shared" si="6"/>
        <v>0</v>
      </c>
      <c r="S40" s="253">
        <f t="shared" si="13"/>
        <v>0</v>
      </c>
      <c r="T40" s="253">
        <f t="shared" si="14"/>
        <v>0</v>
      </c>
      <c r="U40" s="253">
        <f t="shared" si="15"/>
        <v>0</v>
      </c>
      <c r="V40" s="253">
        <f t="shared" si="16"/>
        <v>0</v>
      </c>
      <c r="W40" s="253">
        <f t="shared" si="17"/>
        <v>0</v>
      </c>
    </row>
    <row r="41" spans="2:23" ht="15" customHeight="1" x14ac:dyDescent="0.35">
      <c r="B41" s="58" t="str">
        <f t="shared" si="9"/>
        <v>!!!</v>
      </c>
      <c r="C41" s="190" t="str">
        <f>IF(ISERROR(IF(LEN(E41)&gt;0,VLOOKUP(TEXT($E41,0),'Angaben Stationen'!$E$14:$J$213,6,0),"")),"STATION IST NICHT VORHANDEN",IF(LEN(E41)&gt;0,VLOOKUP(TEXT($E41,0),'Angaben Stationen'!$E$14:$J$213,6,0),""))</f>
        <v/>
      </c>
      <c r="D41" s="160"/>
      <c r="E41" s="206"/>
      <c r="F41" s="160"/>
      <c r="G41" s="161"/>
      <c r="H41" s="161"/>
      <c r="I41" s="161"/>
      <c r="J41" s="52"/>
      <c r="L41" s="253">
        <f t="shared" si="3"/>
        <v>0</v>
      </c>
      <c r="M41" s="253" t="str">
        <f t="shared" si="10"/>
        <v/>
      </c>
      <c r="N41" s="253">
        <f t="shared" si="4"/>
        <v>0</v>
      </c>
      <c r="O41" s="253" t="str">
        <f t="shared" si="11"/>
        <v/>
      </c>
      <c r="P41" s="253">
        <f t="shared" si="12"/>
        <v>0</v>
      </c>
      <c r="Q41" s="253">
        <f t="shared" si="5"/>
        <v>0</v>
      </c>
      <c r="R41" s="253">
        <f t="shared" si="6"/>
        <v>0</v>
      </c>
      <c r="S41" s="253">
        <f t="shared" si="13"/>
        <v>0</v>
      </c>
      <c r="T41" s="253">
        <f t="shared" si="14"/>
        <v>0</v>
      </c>
      <c r="U41" s="253">
        <f t="shared" si="15"/>
        <v>0</v>
      </c>
      <c r="V41" s="253">
        <f t="shared" si="16"/>
        <v>0</v>
      </c>
      <c r="W41" s="253">
        <f t="shared" si="17"/>
        <v>0</v>
      </c>
    </row>
    <row r="42" spans="2:23" ht="15" customHeight="1" x14ac:dyDescent="0.35">
      <c r="B42" s="58" t="str">
        <f t="shared" si="9"/>
        <v>!!!</v>
      </c>
      <c r="C42" s="190" t="str">
        <f>IF(ISERROR(IF(LEN(E42)&gt;0,VLOOKUP(TEXT($E42,0),'Angaben Stationen'!$E$14:$J$213,6,0),"")),"STATION IST NICHT VORHANDEN",IF(LEN(E42)&gt;0,VLOOKUP(TEXT($E42,0),'Angaben Stationen'!$E$14:$J$213,6,0),""))</f>
        <v/>
      </c>
      <c r="D42" s="160"/>
      <c r="E42" s="206"/>
      <c r="F42" s="160"/>
      <c r="G42" s="161"/>
      <c r="H42" s="161"/>
      <c r="I42" s="161"/>
      <c r="J42" s="52"/>
      <c r="L42" s="253">
        <f t="shared" si="3"/>
        <v>0</v>
      </c>
      <c r="M42" s="253" t="str">
        <f t="shared" si="10"/>
        <v/>
      </c>
      <c r="N42" s="253">
        <f t="shared" si="4"/>
        <v>0</v>
      </c>
      <c r="O42" s="253" t="str">
        <f t="shared" si="11"/>
        <v/>
      </c>
      <c r="P42" s="253">
        <f t="shared" si="12"/>
        <v>0</v>
      </c>
      <c r="Q42" s="253">
        <f t="shared" si="5"/>
        <v>0</v>
      </c>
      <c r="R42" s="253">
        <f t="shared" si="6"/>
        <v>0</v>
      </c>
      <c r="S42" s="253">
        <f t="shared" si="13"/>
        <v>0</v>
      </c>
      <c r="T42" s="253">
        <f t="shared" si="14"/>
        <v>0</v>
      </c>
      <c r="U42" s="253">
        <f t="shared" si="15"/>
        <v>0</v>
      </c>
      <c r="V42" s="253">
        <f t="shared" si="16"/>
        <v>0</v>
      </c>
      <c r="W42" s="253">
        <f t="shared" si="17"/>
        <v>0</v>
      </c>
    </row>
    <row r="43" spans="2:23" ht="15" customHeight="1" x14ac:dyDescent="0.35">
      <c r="B43" s="58" t="str">
        <f t="shared" si="9"/>
        <v>!!!</v>
      </c>
      <c r="C43" s="190" t="str">
        <f>IF(ISERROR(IF(LEN(E43)&gt;0,VLOOKUP(TEXT($E43,0),'Angaben Stationen'!$E$14:$J$213,6,0),"")),"STATION IST NICHT VORHANDEN",IF(LEN(E43)&gt;0,VLOOKUP(TEXT($E43,0),'Angaben Stationen'!$E$14:$J$213,6,0),""))</f>
        <v/>
      </c>
      <c r="D43" s="160"/>
      <c r="E43" s="206"/>
      <c r="F43" s="160"/>
      <c r="G43" s="161"/>
      <c r="H43" s="161"/>
      <c r="I43" s="161"/>
      <c r="J43" s="52"/>
      <c r="L43" s="253">
        <f t="shared" si="3"/>
        <v>0</v>
      </c>
      <c r="M43" s="253" t="str">
        <f t="shared" si="10"/>
        <v/>
      </c>
      <c r="N43" s="253">
        <f t="shared" si="4"/>
        <v>0</v>
      </c>
      <c r="O43" s="253" t="str">
        <f t="shared" si="11"/>
        <v/>
      </c>
      <c r="P43" s="253">
        <f t="shared" si="12"/>
        <v>0</v>
      </c>
      <c r="Q43" s="253">
        <f t="shared" si="5"/>
        <v>0</v>
      </c>
      <c r="R43" s="253">
        <f t="shared" si="6"/>
        <v>0</v>
      </c>
      <c r="S43" s="253">
        <f t="shared" si="13"/>
        <v>0</v>
      </c>
      <c r="T43" s="253">
        <f t="shared" si="14"/>
        <v>0</v>
      </c>
      <c r="U43" s="253">
        <f t="shared" si="15"/>
        <v>0</v>
      </c>
      <c r="V43" s="253">
        <f t="shared" si="16"/>
        <v>0</v>
      </c>
      <c r="W43" s="253">
        <f t="shared" si="17"/>
        <v>0</v>
      </c>
    </row>
    <row r="44" spans="2:23" ht="15" customHeight="1" x14ac:dyDescent="0.35">
      <c r="B44" s="58" t="str">
        <f t="shared" si="9"/>
        <v>!!!</v>
      </c>
      <c r="C44" s="190" t="str">
        <f>IF(ISERROR(IF(LEN(E44)&gt;0,VLOOKUP(TEXT($E44,0),'Angaben Stationen'!$E$14:$J$213,6,0),"")),"STATION IST NICHT VORHANDEN",IF(LEN(E44)&gt;0,VLOOKUP(TEXT($E44,0),'Angaben Stationen'!$E$14:$J$213,6,0),""))</f>
        <v/>
      </c>
      <c r="D44" s="160"/>
      <c r="E44" s="206"/>
      <c r="F44" s="160"/>
      <c r="G44" s="161"/>
      <c r="H44" s="161"/>
      <c r="I44" s="161"/>
      <c r="J44" s="52"/>
      <c r="L44" s="253">
        <f t="shared" si="3"/>
        <v>0</v>
      </c>
      <c r="M44" s="253" t="str">
        <f t="shared" si="10"/>
        <v/>
      </c>
      <c r="N44" s="253">
        <f t="shared" si="4"/>
        <v>0</v>
      </c>
      <c r="O44" s="253" t="str">
        <f t="shared" si="11"/>
        <v/>
      </c>
      <c r="P44" s="253">
        <f t="shared" si="12"/>
        <v>0</v>
      </c>
      <c r="Q44" s="253">
        <f t="shared" si="5"/>
        <v>0</v>
      </c>
      <c r="R44" s="253">
        <f t="shared" si="6"/>
        <v>0</v>
      </c>
      <c r="S44" s="253">
        <f t="shared" si="13"/>
        <v>0</v>
      </c>
      <c r="T44" s="253">
        <f t="shared" si="14"/>
        <v>0</v>
      </c>
      <c r="U44" s="253">
        <f t="shared" si="15"/>
        <v>0</v>
      </c>
      <c r="V44" s="253">
        <f t="shared" si="16"/>
        <v>0</v>
      </c>
      <c r="W44" s="253">
        <f t="shared" si="17"/>
        <v>0</v>
      </c>
    </row>
    <row r="45" spans="2:23" ht="15" customHeight="1" x14ac:dyDescent="0.35">
      <c r="B45" s="58" t="str">
        <f t="shared" si="9"/>
        <v>!!!</v>
      </c>
      <c r="C45" s="190" t="str">
        <f>IF(ISERROR(IF(LEN(E45)&gt;0,VLOOKUP(TEXT($E45,0),'Angaben Stationen'!$E$14:$J$213,6,0),"")),"STATION IST NICHT VORHANDEN",IF(LEN(E45)&gt;0,VLOOKUP(TEXT($E45,0),'Angaben Stationen'!$E$14:$J$213,6,0),""))</f>
        <v/>
      </c>
      <c r="D45" s="160"/>
      <c r="E45" s="206"/>
      <c r="F45" s="160"/>
      <c r="G45" s="161"/>
      <c r="H45" s="161"/>
      <c r="I45" s="161"/>
      <c r="J45" s="52"/>
      <c r="L45" s="253">
        <f t="shared" si="3"/>
        <v>0</v>
      </c>
      <c r="M45" s="253" t="str">
        <f t="shared" si="10"/>
        <v/>
      </c>
      <c r="N45" s="253">
        <f t="shared" si="4"/>
        <v>0</v>
      </c>
      <c r="O45" s="253" t="str">
        <f t="shared" si="11"/>
        <v/>
      </c>
      <c r="P45" s="253">
        <f t="shared" si="12"/>
        <v>0</v>
      </c>
      <c r="Q45" s="253">
        <f t="shared" si="5"/>
        <v>0</v>
      </c>
      <c r="R45" s="253">
        <f t="shared" si="6"/>
        <v>0</v>
      </c>
      <c r="S45" s="253">
        <f t="shared" si="13"/>
        <v>0</v>
      </c>
      <c r="T45" s="253">
        <f t="shared" si="14"/>
        <v>0</v>
      </c>
      <c r="U45" s="253">
        <f t="shared" si="15"/>
        <v>0</v>
      </c>
      <c r="V45" s="253">
        <f t="shared" si="16"/>
        <v>0</v>
      </c>
      <c r="W45" s="253">
        <f t="shared" si="17"/>
        <v>0</v>
      </c>
    </row>
    <row r="46" spans="2:23" ht="15" customHeight="1" x14ac:dyDescent="0.35">
      <c r="B46" s="58" t="str">
        <f t="shared" si="9"/>
        <v>!!!</v>
      </c>
      <c r="C46" s="190" t="str">
        <f>IF(ISERROR(IF(LEN(E46)&gt;0,VLOOKUP(TEXT($E46,0),'Angaben Stationen'!$E$14:$J$213,6,0),"")),"STATION IST NICHT VORHANDEN",IF(LEN(E46)&gt;0,VLOOKUP(TEXT($E46,0),'Angaben Stationen'!$E$14:$J$213,6,0),""))</f>
        <v/>
      </c>
      <c r="D46" s="160"/>
      <c r="E46" s="206"/>
      <c r="F46" s="160"/>
      <c r="G46" s="161"/>
      <c r="H46" s="161"/>
      <c r="I46" s="161"/>
      <c r="J46" s="52"/>
      <c r="L46" s="253">
        <f t="shared" si="3"/>
        <v>0</v>
      </c>
      <c r="M46" s="253" t="str">
        <f t="shared" si="10"/>
        <v/>
      </c>
      <c r="N46" s="253">
        <f t="shared" si="4"/>
        <v>0</v>
      </c>
      <c r="O46" s="253" t="str">
        <f t="shared" si="11"/>
        <v/>
      </c>
      <c r="P46" s="253">
        <f t="shared" si="12"/>
        <v>0</v>
      </c>
      <c r="Q46" s="253">
        <f t="shared" si="5"/>
        <v>0</v>
      </c>
      <c r="R46" s="253">
        <f t="shared" si="6"/>
        <v>0</v>
      </c>
      <c r="S46" s="253">
        <f t="shared" si="13"/>
        <v>0</v>
      </c>
      <c r="T46" s="253">
        <f t="shared" si="14"/>
        <v>0</v>
      </c>
      <c r="U46" s="253">
        <f t="shared" si="15"/>
        <v>0</v>
      </c>
      <c r="V46" s="253">
        <f t="shared" si="16"/>
        <v>0</v>
      </c>
      <c r="W46" s="253">
        <f t="shared" si="17"/>
        <v>0</v>
      </c>
    </row>
    <row r="47" spans="2:23" ht="15" customHeight="1" x14ac:dyDescent="0.35">
      <c r="B47" s="58" t="str">
        <f t="shared" si="9"/>
        <v>!!!</v>
      </c>
      <c r="C47" s="190" t="str">
        <f>IF(ISERROR(IF(LEN(E47)&gt;0,VLOOKUP(TEXT($E47,0),'Angaben Stationen'!$E$14:$J$213,6,0),"")),"STATION IST NICHT VORHANDEN",IF(LEN(E47)&gt;0,VLOOKUP(TEXT($E47,0),'Angaben Stationen'!$E$14:$J$213,6,0),""))</f>
        <v/>
      </c>
      <c r="D47" s="160"/>
      <c r="E47" s="206"/>
      <c r="F47" s="160"/>
      <c r="G47" s="161"/>
      <c r="H47" s="161"/>
      <c r="I47" s="161"/>
      <c r="J47" s="52"/>
      <c r="L47" s="253">
        <f t="shared" si="3"/>
        <v>0</v>
      </c>
      <c r="M47" s="253" t="str">
        <f t="shared" si="10"/>
        <v/>
      </c>
      <c r="N47" s="253">
        <f t="shared" si="4"/>
        <v>0</v>
      </c>
      <c r="O47" s="253" t="str">
        <f t="shared" si="11"/>
        <v/>
      </c>
      <c r="P47" s="253">
        <f t="shared" si="12"/>
        <v>0</v>
      </c>
      <c r="Q47" s="253">
        <f t="shared" si="5"/>
        <v>0</v>
      </c>
      <c r="R47" s="253">
        <f t="shared" si="6"/>
        <v>0</v>
      </c>
      <c r="S47" s="253">
        <f t="shared" si="13"/>
        <v>0</v>
      </c>
      <c r="T47" s="253">
        <f t="shared" si="14"/>
        <v>0</v>
      </c>
      <c r="U47" s="253">
        <f t="shared" si="15"/>
        <v>0</v>
      </c>
      <c r="V47" s="253">
        <f t="shared" si="16"/>
        <v>0</v>
      </c>
      <c r="W47" s="253">
        <f t="shared" si="17"/>
        <v>0</v>
      </c>
    </row>
    <row r="48" spans="2:23" ht="15" customHeight="1" x14ac:dyDescent="0.35">
      <c r="B48" s="58" t="str">
        <f t="shared" si="9"/>
        <v>!!!</v>
      </c>
      <c r="C48" s="190" t="str">
        <f>IF(ISERROR(IF(LEN(E48)&gt;0,VLOOKUP(TEXT($E48,0),'Angaben Stationen'!$E$14:$J$213,6,0),"")),"STATION IST NICHT VORHANDEN",IF(LEN(E48)&gt;0,VLOOKUP(TEXT($E48,0),'Angaben Stationen'!$E$14:$J$213,6,0),""))</f>
        <v/>
      </c>
      <c r="D48" s="160"/>
      <c r="E48" s="206"/>
      <c r="F48" s="160"/>
      <c r="G48" s="161"/>
      <c r="H48" s="161"/>
      <c r="I48" s="161"/>
      <c r="J48" s="52"/>
      <c r="L48" s="253">
        <f t="shared" ref="L48:L79" si="18">IF(LEN(B48)&gt;0,0,1)</f>
        <v>0</v>
      </c>
      <c r="M48" s="253" t="str">
        <f t="shared" si="10"/>
        <v/>
      </c>
      <c r="N48" s="253">
        <f t="shared" ref="N48:N79" si="19">IF(LEN(E48)&gt;0,1,0)</f>
        <v>0</v>
      </c>
      <c r="O48" s="253" t="str">
        <f t="shared" si="11"/>
        <v/>
      </c>
      <c r="P48" s="253">
        <f t="shared" si="12"/>
        <v>0</v>
      </c>
      <c r="Q48" s="253">
        <f t="shared" ref="Q48:Q79" si="20">IF(LEN(F48)&gt;0,1,0)</f>
        <v>0</v>
      </c>
      <c r="R48" s="253">
        <f t="shared" ref="R48:R79" si="21">IF(LEN(G48)&gt;0,1,0)</f>
        <v>0</v>
      </c>
      <c r="S48" s="253">
        <f t="shared" si="13"/>
        <v>0</v>
      </c>
      <c r="T48" s="253">
        <f t="shared" si="14"/>
        <v>0</v>
      </c>
      <c r="U48" s="253">
        <f t="shared" si="15"/>
        <v>0</v>
      </c>
      <c r="V48" s="253">
        <f t="shared" si="16"/>
        <v>0</v>
      </c>
      <c r="W48" s="253">
        <f t="shared" si="17"/>
        <v>0</v>
      </c>
    </row>
    <row r="49" spans="2:23" ht="15" customHeight="1" x14ac:dyDescent="0.35">
      <c r="B49" s="58" t="str">
        <f t="shared" si="9"/>
        <v>!!!</v>
      </c>
      <c r="C49" s="190" t="str">
        <f>IF(ISERROR(IF(LEN(E49)&gt;0,VLOOKUP(TEXT($E49,0),'Angaben Stationen'!$E$14:$J$213,6,0),"")),"STATION IST NICHT VORHANDEN",IF(LEN(E49)&gt;0,VLOOKUP(TEXT($E49,0),'Angaben Stationen'!$E$14:$J$213,6,0),""))</f>
        <v/>
      </c>
      <c r="D49" s="160"/>
      <c r="E49" s="206"/>
      <c r="F49" s="160"/>
      <c r="G49" s="161"/>
      <c r="H49" s="161"/>
      <c r="I49" s="161"/>
      <c r="J49" s="52"/>
      <c r="L49" s="253">
        <f t="shared" si="18"/>
        <v>0</v>
      </c>
      <c r="M49" s="253" t="str">
        <f t="shared" si="10"/>
        <v/>
      </c>
      <c r="N49" s="253">
        <f t="shared" si="19"/>
        <v>0</v>
      </c>
      <c r="O49" s="253" t="str">
        <f t="shared" si="11"/>
        <v/>
      </c>
      <c r="P49" s="253">
        <f t="shared" si="12"/>
        <v>0</v>
      </c>
      <c r="Q49" s="253">
        <f t="shared" si="20"/>
        <v>0</v>
      </c>
      <c r="R49" s="253">
        <f t="shared" si="21"/>
        <v>0</v>
      </c>
      <c r="S49" s="253">
        <f t="shared" si="13"/>
        <v>0</v>
      </c>
      <c r="T49" s="253">
        <f t="shared" si="14"/>
        <v>0</v>
      </c>
      <c r="U49" s="253">
        <f t="shared" si="15"/>
        <v>0</v>
      </c>
      <c r="V49" s="253">
        <f t="shared" si="16"/>
        <v>0</v>
      </c>
      <c r="W49" s="253">
        <f t="shared" si="17"/>
        <v>0</v>
      </c>
    </row>
    <row r="50" spans="2:23" ht="15" customHeight="1" x14ac:dyDescent="0.35">
      <c r="B50" s="58" t="str">
        <f t="shared" si="9"/>
        <v>!!!</v>
      </c>
      <c r="C50" s="190" t="str">
        <f>IF(ISERROR(IF(LEN(E50)&gt;0,VLOOKUP(TEXT($E50,0),'Angaben Stationen'!$E$14:$J$213,6,0),"")),"STATION IST NICHT VORHANDEN",IF(LEN(E50)&gt;0,VLOOKUP(TEXT($E50,0),'Angaben Stationen'!$E$14:$J$213,6,0),""))</f>
        <v/>
      </c>
      <c r="D50" s="160"/>
      <c r="E50" s="206"/>
      <c r="F50" s="160"/>
      <c r="G50" s="161"/>
      <c r="H50" s="161"/>
      <c r="I50" s="161"/>
      <c r="J50" s="52"/>
      <c r="L50" s="253">
        <f t="shared" si="18"/>
        <v>0</v>
      </c>
      <c r="M50" s="253" t="str">
        <f t="shared" si="10"/>
        <v/>
      </c>
      <c r="N50" s="253">
        <f t="shared" si="19"/>
        <v>0</v>
      </c>
      <c r="O50" s="253" t="str">
        <f t="shared" si="11"/>
        <v/>
      </c>
      <c r="P50" s="253">
        <f t="shared" si="12"/>
        <v>0</v>
      </c>
      <c r="Q50" s="253">
        <f t="shared" si="20"/>
        <v>0</v>
      </c>
      <c r="R50" s="253">
        <f t="shared" si="21"/>
        <v>0</v>
      </c>
      <c r="S50" s="253">
        <f t="shared" si="13"/>
        <v>0</v>
      </c>
      <c r="T50" s="253">
        <f t="shared" si="14"/>
        <v>0</v>
      </c>
      <c r="U50" s="253">
        <f t="shared" si="15"/>
        <v>0</v>
      </c>
      <c r="V50" s="253">
        <f t="shared" si="16"/>
        <v>0</v>
      </c>
      <c r="W50" s="253">
        <f t="shared" si="17"/>
        <v>0</v>
      </c>
    </row>
    <row r="51" spans="2:23" ht="15" customHeight="1" x14ac:dyDescent="0.35">
      <c r="B51" s="58" t="str">
        <f t="shared" si="9"/>
        <v>!!!</v>
      </c>
      <c r="C51" s="190" t="str">
        <f>IF(ISERROR(IF(LEN(E51)&gt;0,VLOOKUP(TEXT($E51,0),'Angaben Stationen'!$E$14:$J$213,6,0),"")),"STATION IST NICHT VORHANDEN",IF(LEN(E51)&gt;0,VLOOKUP(TEXT($E51,0),'Angaben Stationen'!$E$14:$J$213,6,0),""))</f>
        <v/>
      </c>
      <c r="D51" s="160"/>
      <c r="E51" s="206"/>
      <c r="F51" s="160"/>
      <c r="G51" s="161"/>
      <c r="H51" s="161"/>
      <c r="I51" s="161"/>
      <c r="J51" s="52"/>
      <c r="L51" s="253">
        <f t="shared" si="18"/>
        <v>0</v>
      </c>
      <c r="M51" s="253" t="str">
        <f t="shared" si="10"/>
        <v/>
      </c>
      <c r="N51" s="253">
        <f t="shared" si="19"/>
        <v>0</v>
      </c>
      <c r="O51" s="253" t="str">
        <f t="shared" si="11"/>
        <v/>
      </c>
      <c r="P51" s="253">
        <f t="shared" si="12"/>
        <v>0</v>
      </c>
      <c r="Q51" s="253">
        <f t="shared" si="20"/>
        <v>0</v>
      </c>
      <c r="R51" s="253">
        <f t="shared" si="21"/>
        <v>0</v>
      </c>
      <c r="S51" s="253">
        <f t="shared" si="13"/>
        <v>0</v>
      </c>
      <c r="T51" s="253">
        <f t="shared" si="14"/>
        <v>0</v>
      </c>
      <c r="U51" s="253">
        <f t="shared" si="15"/>
        <v>0</v>
      </c>
      <c r="V51" s="253">
        <f t="shared" si="16"/>
        <v>0</v>
      </c>
      <c r="W51" s="253">
        <f t="shared" si="17"/>
        <v>0</v>
      </c>
    </row>
    <row r="52" spans="2:23" ht="15" customHeight="1" x14ac:dyDescent="0.35">
      <c r="B52" s="58" t="str">
        <f t="shared" si="9"/>
        <v>!!!</v>
      </c>
      <c r="C52" s="190" t="str">
        <f>IF(ISERROR(IF(LEN(E52)&gt;0,VLOOKUP(TEXT($E52,0),'Angaben Stationen'!$E$14:$J$213,6,0),"")),"STATION IST NICHT VORHANDEN",IF(LEN(E52)&gt;0,VLOOKUP(TEXT($E52,0),'Angaben Stationen'!$E$14:$J$213,6,0),""))</f>
        <v/>
      </c>
      <c r="D52" s="160"/>
      <c r="E52" s="206"/>
      <c r="F52" s="160"/>
      <c r="G52" s="161"/>
      <c r="H52" s="161"/>
      <c r="I52" s="161"/>
      <c r="J52" s="52"/>
      <c r="L52" s="253">
        <f t="shared" si="18"/>
        <v>0</v>
      </c>
      <c r="M52" s="253" t="str">
        <f t="shared" si="10"/>
        <v/>
      </c>
      <c r="N52" s="253">
        <f t="shared" si="19"/>
        <v>0</v>
      </c>
      <c r="O52" s="253" t="str">
        <f t="shared" si="11"/>
        <v/>
      </c>
      <c r="P52" s="253">
        <f t="shared" si="12"/>
        <v>0</v>
      </c>
      <c r="Q52" s="253">
        <f t="shared" si="20"/>
        <v>0</v>
      </c>
      <c r="R52" s="253">
        <f t="shared" si="21"/>
        <v>0</v>
      </c>
      <c r="S52" s="253">
        <f t="shared" si="13"/>
        <v>0</v>
      </c>
      <c r="T52" s="253">
        <f t="shared" si="14"/>
        <v>0</v>
      </c>
      <c r="U52" s="253">
        <f t="shared" si="15"/>
        <v>0</v>
      </c>
      <c r="V52" s="253">
        <f t="shared" si="16"/>
        <v>0</v>
      </c>
      <c r="W52" s="253">
        <f t="shared" si="17"/>
        <v>0</v>
      </c>
    </row>
    <row r="53" spans="2:23" ht="15" customHeight="1" x14ac:dyDescent="0.35">
      <c r="B53" s="58" t="str">
        <f t="shared" si="9"/>
        <v>!!!</v>
      </c>
      <c r="C53" s="190" t="str">
        <f>IF(ISERROR(IF(LEN(E53)&gt;0,VLOOKUP(TEXT($E53,0),'Angaben Stationen'!$E$14:$J$213,6,0),"")),"STATION IST NICHT VORHANDEN",IF(LEN(E53)&gt;0,VLOOKUP(TEXT($E53,0),'Angaben Stationen'!$E$14:$J$213,6,0),""))</f>
        <v/>
      </c>
      <c r="D53" s="160"/>
      <c r="E53" s="206"/>
      <c r="F53" s="160"/>
      <c r="G53" s="161"/>
      <c r="H53" s="161"/>
      <c r="I53" s="161"/>
      <c r="J53" s="52"/>
      <c r="L53" s="253">
        <f t="shared" si="18"/>
        <v>0</v>
      </c>
      <c r="M53" s="253" t="str">
        <f t="shared" si="10"/>
        <v/>
      </c>
      <c r="N53" s="253">
        <f t="shared" si="19"/>
        <v>0</v>
      </c>
      <c r="O53" s="253" t="str">
        <f t="shared" si="11"/>
        <v/>
      </c>
      <c r="P53" s="253">
        <f t="shared" si="12"/>
        <v>0</v>
      </c>
      <c r="Q53" s="253">
        <f t="shared" si="20"/>
        <v>0</v>
      </c>
      <c r="R53" s="253">
        <f t="shared" si="21"/>
        <v>0</v>
      </c>
      <c r="S53" s="253">
        <f t="shared" si="13"/>
        <v>0</v>
      </c>
      <c r="T53" s="253">
        <f t="shared" si="14"/>
        <v>0</v>
      </c>
      <c r="U53" s="253">
        <f t="shared" si="15"/>
        <v>0</v>
      </c>
      <c r="V53" s="253">
        <f t="shared" si="16"/>
        <v>0</v>
      </c>
      <c r="W53" s="253">
        <f t="shared" si="17"/>
        <v>0</v>
      </c>
    </row>
    <row r="54" spans="2:23" ht="15" customHeight="1" x14ac:dyDescent="0.35">
      <c r="B54" s="58" t="str">
        <f t="shared" si="9"/>
        <v>!!!</v>
      </c>
      <c r="C54" s="190" t="str">
        <f>IF(ISERROR(IF(LEN(E54)&gt;0,VLOOKUP(TEXT($E54,0),'Angaben Stationen'!$E$14:$J$213,6,0),"")),"STATION IST NICHT VORHANDEN",IF(LEN(E54)&gt;0,VLOOKUP(TEXT($E54,0),'Angaben Stationen'!$E$14:$J$213,6,0),""))</f>
        <v/>
      </c>
      <c r="D54" s="160"/>
      <c r="E54" s="206"/>
      <c r="F54" s="160"/>
      <c r="G54" s="161"/>
      <c r="H54" s="161"/>
      <c r="I54" s="161"/>
      <c r="J54" s="52"/>
      <c r="L54" s="253">
        <f t="shared" si="18"/>
        <v>0</v>
      </c>
      <c r="M54" s="253" t="str">
        <f t="shared" si="10"/>
        <v/>
      </c>
      <c r="N54" s="253">
        <f t="shared" si="19"/>
        <v>0</v>
      </c>
      <c r="O54" s="253" t="str">
        <f t="shared" si="11"/>
        <v/>
      </c>
      <c r="P54" s="253">
        <f t="shared" si="12"/>
        <v>0</v>
      </c>
      <c r="Q54" s="253">
        <f t="shared" si="20"/>
        <v>0</v>
      </c>
      <c r="R54" s="253">
        <f t="shared" si="21"/>
        <v>0</v>
      </c>
      <c r="S54" s="253">
        <f t="shared" si="13"/>
        <v>0</v>
      </c>
      <c r="T54" s="253">
        <f t="shared" si="14"/>
        <v>0</v>
      </c>
      <c r="U54" s="253">
        <f t="shared" si="15"/>
        <v>0</v>
      </c>
      <c r="V54" s="253">
        <f t="shared" si="16"/>
        <v>0</v>
      </c>
      <c r="W54" s="253">
        <f t="shared" si="17"/>
        <v>0</v>
      </c>
    </row>
    <row r="55" spans="2:23" ht="15" customHeight="1" x14ac:dyDescent="0.35">
      <c r="B55" s="58" t="str">
        <f t="shared" si="9"/>
        <v>!!!</v>
      </c>
      <c r="C55" s="190" t="str">
        <f>IF(ISERROR(IF(LEN(E55)&gt;0,VLOOKUP(TEXT($E55,0),'Angaben Stationen'!$E$14:$J$213,6,0),"")),"STATION IST NICHT VORHANDEN",IF(LEN(E55)&gt;0,VLOOKUP(TEXT($E55,0),'Angaben Stationen'!$E$14:$J$213,6,0),""))</f>
        <v/>
      </c>
      <c r="D55" s="160"/>
      <c r="E55" s="206"/>
      <c r="F55" s="160"/>
      <c r="G55" s="161"/>
      <c r="H55" s="161"/>
      <c r="I55" s="161"/>
      <c r="J55" s="52"/>
      <c r="L55" s="253">
        <f t="shared" si="18"/>
        <v>0</v>
      </c>
      <c r="M55" s="253" t="str">
        <f t="shared" si="10"/>
        <v/>
      </c>
      <c r="N55" s="253">
        <f t="shared" si="19"/>
        <v>0</v>
      </c>
      <c r="O55" s="253" t="str">
        <f t="shared" si="11"/>
        <v/>
      </c>
      <c r="P55" s="253">
        <f t="shared" si="12"/>
        <v>0</v>
      </c>
      <c r="Q55" s="253">
        <f t="shared" si="20"/>
        <v>0</v>
      </c>
      <c r="R55" s="253">
        <f t="shared" si="21"/>
        <v>0</v>
      </c>
      <c r="S55" s="253">
        <f t="shared" si="13"/>
        <v>0</v>
      </c>
      <c r="T55" s="253">
        <f t="shared" si="14"/>
        <v>0</v>
      </c>
      <c r="U55" s="253">
        <f t="shared" si="15"/>
        <v>0</v>
      </c>
      <c r="V55" s="253">
        <f t="shared" si="16"/>
        <v>0</v>
      </c>
      <c r="W55" s="253">
        <f t="shared" si="17"/>
        <v>0</v>
      </c>
    </row>
    <row r="56" spans="2:23" ht="15" customHeight="1" x14ac:dyDescent="0.35">
      <c r="B56" s="58" t="str">
        <f t="shared" si="9"/>
        <v>!!!</v>
      </c>
      <c r="C56" s="190" t="str">
        <f>IF(ISERROR(IF(LEN(E56)&gt;0,VLOOKUP(TEXT($E56,0),'Angaben Stationen'!$E$14:$J$213,6,0),"")),"STATION IST NICHT VORHANDEN",IF(LEN(E56)&gt;0,VLOOKUP(TEXT($E56,0),'Angaben Stationen'!$E$14:$J$213,6,0),""))</f>
        <v/>
      </c>
      <c r="D56" s="160"/>
      <c r="E56" s="206"/>
      <c r="F56" s="160"/>
      <c r="G56" s="161"/>
      <c r="H56" s="161"/>
      <c r="I56" s="161"/>
      <c r="J56" s="52"/>
      <c r="L56" s="253">
        <f t="shared" si="18"/>
        <v>0</v>
      </c>
      <c r="M56" s="253" t="str">
        <f t="shared" si="10"/>
        <v/>
      </c>
      <c r="N56" s="253">
        <f t="shared" si="19"/>
        <v>0</v>
      </c>
      <c r="O56" s="253" t="str">
        <f t="shared" si="11"/>
        <v/>
      </c>
      <c r="P56" s="253">
        <f t="shared" si="12"/>
        <v>0</v>
      </c>
      <c r="Q56" s="253">
        <f t="shared" si="20"/>
        <v>0</v>
      </c>
      <c r="R56" s="253">
        <f t="shared" si="21"/>
        <v>0</v>
      </c>
      <c r="S56" s="253">
        <f t="shared" si="13"/>
        <v>0</v>
      </c>
      <c r="T56" s="253">
        <f t="shared" si="14"/>
        <v>0</v>
      </c>
      <c r="U56" s="253">
        <f t="shared" si="15"/>
        <v>0</v>
      </c>
      <c r="V56" s="253">
        <f t="shared" si="16"/>
        <v>0</v>
      </c>
      <c r="W56" s="253">
        <f t="shared" si="17"/>
        <v>0</v>
      </c>
    </row>
    <row r="57" spans="2:23" ht="15" customHeight="1" x14ac:dyDescent="0.35">
      <c r="B57" s="58" t="str">
        <f t="shared" si="9"/>
        <v>!!!</v>
      </c>
      <c r="C57" s="190" t="str">
        <f>IF(ISERROR(IF(LEN(E57)&gt;0,VLOOKUP(TEXT($E57,0),'Angaben Stationen'!$E$14:$J$213,6,0),"")),"STATION IST NICHT VORHANDEN",IF(LEN(E57)&gt;0,VLOOKUP(TEXT($E57,0),'Angaben Stationen'!$E$14:$J$213,6,0),""))</f>
        <v/>
      </c>
      <c r="D57" s="160"/>
      <c r="E57" s="206"/>
      <c r="F57" s="160"/>
      <c r="G57" s="161"/>
      <c r="H57" s="161"/>
      <c r="I57" s="161"/>
      <c r="J57" s="52"/>
      <c r="L57" s="253">
        <f t="shared" si="18"/>
        <v>0</v>
      </c>
      <c r="M57" s="253" t="str">
        <f t="shared" si="10"/>
        <v/>
      </c>
      <c r="N57" s="253">
        <f t="shared" si="19"/>
        <v>0</v>
      </c>
      <c r="O57" s="253" t="str">
        <f t="shared" si="11"/>
        <v/>
      </c>
      <c r="P57" s="253">
        <f t="shared" si="12"/>
        <v>0</v>
      </c>
      <c r="Q57" s="253">
        <f t="shared" si="20"/>
        <v>0</v>
      </c>
      <c r="R57" s="253">
        <f t="shared" si="21"/>
        <v>0</v>
      </c>
      <c r="S57" s="253">
        <f t="shared" si="13"/>
        <v>0</v>
      </c>
      <c r="T57" s="253">
        <f t="shared" si="14"/>
        <v>0</v>
      </c>
      <c r="U57" s="253">
        <f t="shared" si="15"/>
        <v>0</v>
      </c>
      <c r="V57" s="253">
        <f t="shared" si="16"/>
        <v>0</v>
      </c>
      <c r="W57" s="253">
        <f t="shared" si="17"/>
        <v>0</v>
      </c>
    </row>
    <row r="58" spans="2:23" ht="15" customHeight="1" x14ac:dyDescent="0.35">
      <c r="B58" s="58" t="str">
        <f t="shared" si="9"/>
        <v>!!!</v>
      </c>
      <c r="C58" s="190" t="str">
        <f>IF(ISERROR(IF(LEN(E58)&gt;0,VLOOKUP(TEXT($E58,0),'Angaben Stationen'!$E$14:$J$213,6,0),"")),"STATION IST NICHT VORHANDEN",IF(LEN(E58)&gt;0,VLOOKUP(TEXT($E58,0),'Angaben Stationen'!$E$14:$J$213,6,0),""))</f>
        <v/>
      </c>
      <c r="D58" s="160"/>
      <c r="E58" s="206"/>
      <c r="F58" s="160"/>
      <c r="G58" s="161"/>
      <c r="H58" s="161"/>
      <c r="I58" s="161"/>
      <c r="J58" s="52"/>
      <c r="L58" s="253">
        <f t="shared" si="18"/>
        <v>0</v>
      </c>
      <c r="M58" s="253" t="str">
        <f t="shared" si="10"/>
        <v/>
      </c>
      <c r="N58" s="253">
        <f t="shared" si="19"/>
        <v>0</v>
      </c>
      <c r="O58" s="253" t="str">
        <f t="shared" si="11"/>
        <v/>
      </c>
      <c r="P58" s="253">
        <f t="shared" si="12"/>
        <v>0</v>
      </c>
      <c r="Q58" s="253">
        <f t="shared" si="20"/>
        <v>0</v>
      </c>
      <c r="R58" s="253">
        <f t="shared" si="21"/>
        <v>0</v>
      </c>
      <c r="S58" s="253">
        <f t="shared" si="13"/>
        <v>0</v>
      </c>
      <c r="T58" s="253">
        <f t="shared" si="14"/>
        <v>0</v>
      </c>
      <c r="U58" s="253">
        <f t="shared" si="15"/>
        <v>0</v>
      </c>
      <c r="V58" s="253">
        <f t="shared" si="16"/>
        <v>0</v>
      </c>
      <c r="W58" s="253">
        <f t="shared" si="17"/>
        <v>0</v>
      </c>
    </row>
    <row r="59" spans="2:23" ht="15" customHeight="1" x14ac:dyDescent="0.35">
      <c r="B59" s="58" t="str">
        <f t="shared" si="9"/>
        <v>!!!</v>
      </c>
      <c r="C59" s="190" t="str">
        <f>IF(ISERROR(IF(LEN(E59)&gt;0,VLOOKUP(TEXT($E59,0),'Angaben Stationen'!$E$14:$J$213,6,0),"")),"STATION IST NICHT VORHANDEN",IF(LEN(E59)&gt;0,VLOOKUP(TEXT($E59,0),'Angaben Stationen'!$E$14:$J$213,6,0),""))</f>
        <v/>
      </c>
      <c r="D59" s="160"/>
      <c r="E59" s="206"/>
      <c r="F59" s="160"/>
      <c r="G59" s="161"/>
      <c r="H59" s="161"/>
      <c r="I59" s="161"/>
      <c r="J59" s="52"/>
      <c r="L59" s="253">
        <f t="shared" si="18"/>
        <v>0</v>
      </c>
      <c r="M59" s="253" t="str">
        <f t="shared" si="10"/>
        <v/>
      </c>
      <c r="N59" s="253">
        <f t="shared" si="19"/>
        <v>0</v>
      </c>
      <c r="O59" s="253" t="str">
        <f t="shared" si="11"/>
        <v/>
      </c>
      <c r="P59" s="253">
        <f t="shared" si="12"/>
        <v>0</v>
      </c>
      <c r="Q59" s="253">
        <f t="shared" si="20"/>
        <v>0</v>
      </c>
      <c r="R59" s="253">
        <f t="shared" si="21"/>
        <v>0</v>
      </c>
      <c r="S59" s="253">
        <f t="shared" si="13"/>
        <v>0</v>
      </c>
      <c r="T59" s="253">
        <f t="shared" si="14"/>
        <v>0</v>
      </c>
      <c r="U59" s="253">
        <f t="shared" si="15"/>
        <v>0</v>
      </c>
      <c r="V59" s="253">
        <f t="shared" si="16"/>
        <v>0</v>
      </c>
      <c r="W59" s="253">
        <f t="shared" si="17"/>
        <v>0</v>
      </c>
    </row>
    <row r="60" spans="2:23" ht="15" customHeight="1" x14ac:dyDescent="0.35">
      <c r="B60" s="58" t="str">
        <f t="shared" si="9"/>
        <v>!!!</v>
      </c>
      <c r="C60" s="190" t="str">
        <f>IF(ISERROR(IF(LEN(E60)&gt;0,VLOOKUP(TEXT($E60,0),'Angaben Stationen'!$E$14:$J$213,6,0),"")),"STATION IST NICHT VORHANDEN",IF(LEN(E60)&gt;0,VLOOKUP(TEXT($E60,0),'Angaben Stationen'!$E$14:$J$213,6,0),""))</f>
        <v/>
      </c>
      <c r="D60" s="160"/>
      <c r="E60" s="206"/>
      <c r="F60" s="160"/>
      <c r="G60" s="161"/>
      <c r="H60" s="161"/>
      <c r="I60" s="161"/>
      <c r="J60" s="52"/>
      <c r="L60" s="253">
        <f t="shared" si="18"/>
        <v>0</v>
      </c>
      <c r="M60" s="253" t="str">
        <f t="shared" si="10"/>
        <v/>
      </c>
      <c r="N60" s="253">
        <f t="shared" si="19"/>
        <v>0</v>
      </c>
      <c r="O60" s="253" t="str">
        <f t="shared" si="11"/>
        <v/>
      </c>
      <c r="P60" s="253">
        <f t="shared" si="12"/>
        <v>0</v>
      </c>
      <c r="Q60" s="253">
        <f t="shared" si="20"/>
        <v>0</v>
      </c>
      <c r="R60" s="253">
        <f t="shared" si="21"/>
        <v>0</v>
      </c>
      <c r="S60" s="253">
        <f t="shared" si="13"/>
        <v>0</v>
      </c>
      <c r="T60" s="253">
        <f t="shared" si="14"/>
        <v>0</v>
      </c>
      <c r="U60" s="253">
        <f t="shared" si="15"/>
        <v>0</v>
      </c>
      <c r="V60" s="253">
        <f t="shared" si="16"/>
        <v>0</v>
      </c>
      <c r="W60" s="253">
        <f t="shared" si="17"/>
        <v>0</v>
      </c>
    </row>
    <row r="61" spans="2:23" ht="15" customHeight="1" x14ac:dyDescent="0.35">
      <c r="B61" s="58" t="str">
        <f t="shared" si="9"/>
        <v>!!!</v>
      </c>
      <c r="C61" s="190" t="str">
        <f>IF(ISERROR(IF(LEN(E61)&gt;0,VLOOKUP(TEXT($E61,0),'Angaben Stationen'!$E$14:$J$213,6,0),"")),"STATION IST NICHT VORHANDEN",IF(LEN(E61)&gt;0,VLOOKUP(TEXT($E61,0),'Angaben Stationen'!$E$14:$J$213,6,0),""))</f>
        <v/>
      </c>
      <c r="D61" s="160"/>
      <c r="E61" s="206"/>
      <c r="F61" s="160"/>
      <c r="G61" s="161"/>
      <c r="H61" s="161"/>
      <c r="I61" s="161"/>
      <c r="J61" s="52"/>
      <c r="L61" s="253">
        <f t="shared" si="18"/>
        <v>0</v>
      </c>
      <c r="M61" s="253" t="str">
        <f t="shared" si="10"/>
        <v/>
      </c>
      <c r="N61" s="253">
        <f t="shared" si="19"/>
        <v>0</v>
      </c>
      <c r="O61" s="253" t="str">
        <f t="shared" si="11"/>
        <v/>
      </c>
      <c r="P61" s="253">
        <f t="shared" si="12"/>
        <v>0</v>
      </c>
      <c r="Q61" s="253">
        <f t="shared" si="20"/>
        <v>0</v>
      </c>
      <c r="R61" s="253">
        <f t="shared" si="21"/>
        <v>0</v>
      </c>
      <c r="S61" s="253">
        <f t="shared" si="13"/>
        <v>0</v>
      </c>
      <c r="T61" s="253">
        <f t="shared" si="14"/>
        <v>0</v>
      </c>
      <c r="U61" s="253">
        <f t="shared" si="15"/>
        <v>0</v>
      </c>
      <c r="V61" s="253">
        <f t="shared" si="16"/>
        <v>0</v>
      </c>
      <c r="W61" s="253">
        <f t="shared" si="17"/>
        <v>0</v>
      </c>
    </row>
    <row r="62" spans="2:23" ht="15" customHeight="1" x14ac:dyDescent="0.35">
      <c r="B62" s="58" t="str">
        <f t="shared" si="9"/>
        <v>!!!</v>
      </c>
      <c r="C62" s="190" t="str">
        <f>IF(ISERROR(IF(LEN(E62)&gt;0,VLOOKUP(TEXT($E62,0),'Angaben Stationen'!$E$14:$J$213,6,0),"")),"STATION IST NICHT VORHANDEN",IF(LEN(E62)&gt;0,VLOOKUP(TEXT($E62,0),'Angaben Stationen'!$E$14:$J$213,6,0),""))</f>
        <v/>
      </c>
      <c r="D62" s="160"/>
      <c r="E62" s="206"/>
      <c r="F62" s="160"/>
      <c r="G62" s="161"/>
      <c r="H62" s="161"/>
      <c r="I62" s="161"/>
      <c r="J62" s="52"/>
      <c r="L62" s="253">
        <f t="shared" si="18"/>
        <v>0</v>
      </c>
      <c r="M62" s="253" t="str">
        <f t="shared" si="10"/>
        <v/>
      </c>
      <c r="N62" s="253">
        <f t="shared" si="19"/>
        <v>0</v>
      </c>
      <c r="O62" s="253" t="str">
        <f t="shared" si="11"/>
        <v/>
      </c>
      <c r="P62" s="253">
        <f t="shared" si="12"/>
        <v>0</v>
      </c>
      <c r="Q62" s="253">
        <f t="shared" si="20"/>
        <v>0</v>
      </c>
      <c r="R62" s="253">
        <f t="shared" si="21"/>
        <v>0</v>
      </c>
      <c r="S62" s="253">
        <f t="shared" si="13"/>
        <v>0</v>
      </c>
      <c r="T62" s="253">
        <f t="shared" si="14"/>
        <v>0</v>
      </c>
      <c r="U62" s="253">
        <f t="shared" si="15"/>
        <v>0</v>
      </c>
      <c r="V62" s="253">
        <f t="shared" si="16"/>
        <v>0</v>
      </c>
      <c r="W62" s="253">
        <f t="shared" si="17"/>
        <v>0</v>
      </c>
    </row>
    <row r="63" spans="2:23" ht="15" customHeight="1" x14ac:dyDescent="0.35">
      <c r="B63" s="58" t="str">
        <f t="shared" si="9"/>
        <v>!!!</v>
      </c>
      <c r="C63" s="190" t="str">
        <f>IF(ISERROR(IF(LEN(E63)&gt;0,VLOOKUP(TEXT($E63,0),'Angaben Stationen'!$E$14:$J$213,6,0),"")),"STATION IST NICHT VORHANDEN",IF(LEN(E63)&gt;0,VLOOKUP(TEXT($E63,0),'Angaben Stationen'!$E$14:$J$213,6,0),""))</f>
        <v/>
      </c>
      <c r="D63" s="160"/>
      <c r="E63" s="206"/>
      <c r="F63" s="160"/>
      <c r="G63" s="161"/>
      <c r="H63" s="161"/>
      <c r="I63" s="161"/>
      <c r="J63" s="52"/>
      <c r="L63" s="253">
        <f t="shared" si="18"/>
        <v>0</v>
      </c>
      <c r="M63" s="253" t="str">
        <f t="shared" si="10"/>
        <v/>
      </c>
      <c r="N63" s="253">
        <f t="shared" si="19"/>
        <v>0</v>
      </c>
      <c r="O63" s="253" t="str">
        <f t="shared" si="11"/>
        <v/>
      </c>
      <c r="P63" s="253">
        <f t="shared" si="12"/>
        <v>0</v>
      </c>
      <c r="Q63" s="253">
        <f t="shared" si="20"/>
        <v>0</v>
      </c>
      <c r="R63" s="253">
        <f t="shared" si="21"/>
        <v>0</v>
      </c>
      <c r="S63" s="253">
        <f t="shared" si="13"/>
        <v>0</v>
      </c>
      <c r="T63" s="253">
        <f t="shared" si="14"/>
        <v>0</v>
      </c>
      <c r="U63" s="253">
        <f t="shared" si="15"/>
        <v>0</v>
      </c>
      <c r="V63" s="253">
        <f t="shared" si="16"/>
        <v>0</v>
      </c>
      <c r="W63" s="253">
        <f t="shared" si="17"/>
        <v>0</v>
      </c>
    </row>
    <row r="64" spans="2:23" ht="15" customHeight="1" x14ac:dyDescent="0.35">
      <c r="B64" s="58" t="str">
        <f t="shared" si="9"/>
        <v>!!!</v>
      </c>
      <c r="C64" s="190" t="str">
        <f>IF(ISERROR(IF(LEN(E64)&gt;0,VLOOKUP(TEXT($E64,0),'Angaben Stationen'!$E$14:$J$213,6,0),"")),"STATION IST NICHT VORHANDEN",IF(LEN(E64)&gt;0,VLOOKUP(TEXT($E64,0),'Angaben Stationen'!$E$14:$J$213,6,0),""))</f>
        <v/>
      </c>
      <c r="D64" s="160"/>
      <c r="E64" s="206"/>
      <c r="F64" s="160"/>
      <c r="G64" s="161"/>
      <c r="H64" s="161"/>
      <c r="I64" s="161"/>
      <c r="J64" s="52"/>
      <c r="L64" s="253">
        <f t="shared" si="18"/>
        <v>0</v>
      </c>
      <c r="M64" s="253" t="str">
        <f t="shared" si="10"/>
        <v/>
      </c>
      <c r="N64" s="253">
        <f t="shared" si="19"/>
        <v>0</v>
      </c>
      <c r="O64" s="253" t="str">
        <f t="shared" si="11"/>
        <v/>
      </c>
      <c r="P64" s="253">
        <f t="shared" si="12"/>
        <v>0</v>
      </c>
      <c r="Q64" s="253">
        <f t="shared" si="20"/>
        <v>0</v>
      </c>
      <c r="R64" s="253">
        <f t="shared" si="21"/>
        <v>0</v>
      </c>
      <c r="S64" s="253">
        <f t="shared" si="13"/>
        <v>0</v>
      </c>
      <c r="T64" s="253">
        <f t="shared" si="14"/>
        <v>0</v>
      </c>
      <c r="U64" s="253">
        <f t="shared" si="15"/>
        <v>0</v>
      </c>
      <c r="V64" s="253">
        <f t="shared" si="16"/>
        <v>0</v>
      </c>
      <c r="W64" s="253">
        <f t="shared" si="17"/>
        <v>0</v>
      </c>
    </row>
    <row r="65" spans="1:23" ht="15" customHeight="1" x14ac:dyDescent="0.35">
      <c r="B65" s="58" t="str">
        <f t="shared" si="9"/>
        <v>!!!</v>
      </c>
      <c r="C65" s="190" t="str">
        <f>IF(ISERROR(IF(LEN(E65)&gt;0,VLOOKUP(TEXT($E65,0),'Angaben Stationen'!$E$14:$J$213,6,0),"")),"STATION IST NICHT VORHANDEN",IF(LEN(E65)&gt;0,VLOOKUP(TEXT($E65,0),'Angaben Stationen'!$E$14:$J$213,6,0),""))</f>
        <v/>
      </c>
      <c r="D65" s="160"/>
      <c r="E65" s="206"/>
      <c r="F65" s="160"/>
      <c r="G65" s="161"/>
      <c r="H65" s="161"/>
      <c r="I65" s="161"/>
      <c r="J65" s="52"/>
      <c r="L65" s="253">
        <f t="shared" si="18"/>
        <v>0</v>
      </c>
      <c r="M65" s="253" t="str">
        <f t="shared" si="10"/>
        <v/>
      </c>
      <c r="N65" s="253">
        <f t="shared" si="19"/>
        <v>0</v>
      </c>
      <c r="O65" s="253" t="str">
        <f t="shared" si="11"/>
        <v/>
      </c>
      <c r="P65" s="253">
        <f t="shared" si="12"/>
        <v>0</v>
      </c>
      <c r="Q65" s="253">
        <f t="shared" si="20"/>
        <v>0</v>
      </c>
      <c r="R65" s="253">
        <f t="shared" si="21"/>
        <v>0</v>
      </c>
      <c r="S65" s="253">
        <f t="shared" si="13"/>
        <v>0</v>
      </c>
      <c r="T65" s="253">
        <f t="shared" si="14"/>
        <v>0</v>
      </c>
      <c r="U65" s="253">
        <f t="shared" si="15"/>
        <v>0</v>
      </c>
      <c r="V65" s="253">
        <f t="shared" si="16"/>
        <v>0</v>
      </c>
      <c r="W65" s="253">
        <f t="shared" si="17"/>
        <v>0</v>
      </c>
    </row>
    <row r="66" spans="1:23" ht="15" customHeight="1" x14ac:dyDescent="0.35">
      <c r="B66" s="58" t="str">
        <f t="shared" si="9"/>
        <v>!!!</v>
      </c>
      <c r="C66" s="190" t="str">
        <f>IF(ISERROR(IF(LEN(E66)&gt;0,VLOOKUP(TEXT($E66,0),'Angaben Stationen'!$E$14:$J$213,6,0),"")),"STATION IST NICHT VORHANDEN",IF(LEN(E66)&gt;0,VLOOKUP(TEXT($E66,0),'Angaben Stationen'!$E$14:$J$213,6,0),""))</f>
        <v/>
      </c>
      <c r="D66" s="160"/>
      <c r="E66" s="206"/>
      <c r="F66" s="160"/>
      <c r="G66" s="161"/>
      <c r="H66" s="161"/>
      <c r="I66" s="161"/>
      <c r="J66" s="52"/>
      <c r="L66" s="253">
        <f t="shared" si="18"/>
        <v>0</v>
      </c>
      <c r="M66" s="253" t="str">
        <f t="shared" si="10"/>
        <v/>
      </c>
      <c r="N66" s="253">
        <f t="shared" si="19"/>
        <v>0</v>
      </c>
      <c r="O66" s="253" t="str">
        <f t="shared" si="11"/>
        <v/>
      </c>
      <c r="P66" s="253">
        <f t="shared" si="12"/>
        <v>0</v>
      </c>
      <c r="Q66" s="253">
        <f t="shared" si="20"/>
        <v>0</v>
      </c>
      <c r="R66" s="253">
        <f t="shared" si="21"/>
        <v>0</v>
      </c>
      <c r="S66" s="253">
        <f t="shared" si="13"/>
        <v>0</v>
      </c>
      <c r="T66" s="253">
        <f t="shared" si="14"/>
        <v>0</v>
      </c>
      <c r="U66" s="253">
        <f t="shared" si="15"/>
        <v>0</v>
      </c>
      <c r="V66" s="253">
        <f t="shared" si="16"/>
        <v>0</v>
      </c>
      <c r="W66" s="253">
        <f t="shared" si="17"/>
        <v>0</v>
      </c>
    </row>
    <row r="67" spans="1:23" ht="15" customHeight="1" x14ac:dyDescent="0.35">
      <c r="B67" s="58" t="str">
        <f t="shared" si="9"/>
        <v>!!!</v>
      </c>
      <c r="C67" s="190" t="str">
        <f>IF(ISERROR(IF(LEN(E67)&gt;0,VLOOKUP(TEXT($E67,0),'Angaben Stationen'!$E$14:$J$213,6,0),"")),"STATION IST NICHT VORHANDEN",IF(LEN(E67)&gt;0,VLOOKUP(TEXT($E67,0),'Angaben Stationen'!$E$14:$J$213,6,0),""))</f>
        <v/>
      </c>
      <c r="D67" s="160"/>
      <c r="E67" s="206"/>
      <c r="F67" s="160"/>
      <c r="G67" s="161"/>
      <c r="H67" s="161"/>
      <c r="I67" s="161"/>
      <c r="J67" s="52"/>
      <c r="L67" s="253">
        <f t="shared" si="18"/>
        <v>0</v>
      </c>
      <c r="M67" s="253" t="str">
        <f t="shared" si="10"/>
        <v/>
      </c>
      <c r="N67" s="253">
        <f t="shared" si="19"/>
        <v>0</v>
      </c>
      <c r="O67" s="253" t="str">
        <f t="shared" si="11"/>
        <v/>
      </c>
      <c r="P67" s="253">
        <f t="shared" si="12"/>
        <v>0</v>
      </c>
      <c r="Q67" s="253">
        <f t="shared" si="20"/>
        <v>0</v>
      </c>
      <c r="R67" s="253">
        <f t="shared" si="21"/>
        <v>0</v>
      </c>
      <c r="S67" s="253">
        <f t="shared" si="13"/>
        <v>0</v>
      </c>
      <c r="T67" s="253">
        <f t="shared" si="14"/>
        <v>0</v>
      </c>
      <c r="U67" s="253">
        <f t="shared" si="15"/>
        <v>0</v>
      </c>
      <c r="V67" s="253">
        <f t="shared" si="16"/>
        <v>0</v>
      </c>
      <c r="W67" s="253">
        <f t="shared" si="17"/>
        <v>0</v>
      </c>
    </row>
    <row r="68" spans="1:23" ht="15" customHeight="1" x14ac:dyDescent="0.35">
      <c r="A68" s="18"/>
      <c r="B68" s="58" t="str">
        <f t="shared" si="9"/>
        <v>!!!</v>
      </c>
      <c r="C68" s="190" t="str">
        <f>IF(ISERROR(IF(LEN(E68)&gt;0,VLOOKUP(TEXT($E68,0),'Angaben Stationen'!$E$14:$J$213,6,0),"")),"STATION IST NICHT VORHANDEN",IF(LEN(E68)&gt;0,VLOOKUP(TEXT($E68,0),'Angaben Stationen'!$E$14:$J$213,6,0),""))</f>
        <v/>
      </c>
      <c r="D68" s="160"/>
      <c r="E68" s="206"/>
      <c r="F68" s="160"/>
      <c r="G68" s="161"/>
      <c r="H68" s="161"/>
      <c r="I68" s="161"/>
      <c r="J68" s="52"/>
      <c r="L68" s="253">
        <f t="shared" si="18"/>
        <v>0</v>
      </c>
      <c r="M68" s="253" t="str">
        <f t="shared" si="10"/>
        <v/>
      </c>
      <c r="N68" s="253">
        <f t="shared" si="19"/>
        <v>0</v>
      </c>
      <c r="O68" s="253" t="str">
        <f t="shared" si="11"/>
        <v/>
      </c>
      <c r="P68" s="253">
        <f t="shared" si="12"/>
        <v>0</v>
      </c>
      <c r="Q68" s="253">
        <f t="shared" si="20"/>
        <v>0</v>
      </c>
      <c r="R68" s="253">
        <f t="shared" si="21"/>
        <v>0</v>
      </c>
      <c r="S68" s="253">
        <f t="shared" si="13"/>
        <v>0</v>
      </c>
      <c r="T68" s="253">
        <f t="shared" si="14"/>
        <v>0</v>
      </c>
      <c r="U68" s="253">
        <f t="shared" si="15"/>
        <v>0</v>
      </c>
      <c r="V68" s="253">
        <f t="shared" si="16"/>
        <v>0</v>
      </c>
      <c r="W68" s="253">
        <f t="shared" si="17"/>
        <v>0</v>
      </c>
    </row>
    <row r="69" spans="1:23" ht="15" customHeight="1" x14ac:dyDescent="0.35">
      <c r="B69" s="58" t="str">
        <f t="shared" si="9"/>
        <v>!!!</v>
      </c>
      <c r="C69" s="190" t="str">
        <f>IF(ISERROR(IF(LEN(E69)&gt;0,VLOOKUP(TEXT($E69,0),'Angaben Stationen'!$E$14:$J$213,6,0),"")),"STATION IST NICHT VORHANDEN",IF(LEN(E69)&gt;0,VLOOKUP(TEXT($E69,0),'Angaben Stationen'!$E$14:$J$213,6,0),""))</f>
        <v/>
      </c>
      <c r="D69" s="160"/>
      <c r="E69" s="206"/>
      <c r="F69" s="160"/>
      <c r="G69" s="161"/>
      <c r="H69" s="161"/>
      <c r="I69" s="161"/>
      <c r="J69" s="52"/>
      <c r="L69" s="253">
        <f t="shared" si="18"/>
        <v>0</v>
      </c>
      <c r="M69" s="253" t="str">
        <f t="shared" si="10"/>
        <v/>
      </c>
      <c r="N69" s="253">
        <f t="shared" si="19"/>
        <v>0</v>
      </c>
      <c r="O69" s="253" t="str">
        <f t="shared" si="11"/>
        <v/>
      </c>
      <c r="P69" s="253">
        <f t="shared" si="12"/>
        <v>0</v>
      </c>
      <c r="Q69" s="253">
        <f t="shared" si="20"/>
        <v>0</v>
      </c>
      <c r="R69" s="253">
        <f t="shared" si="21"/>
        <v>0</v>
      </c>
      <c r="S69" s="253">
        <f t="shared" si="13"/>
        <v>0</v>
      </c>
      <c r="T69" s="253">
        <f t="shared" si="14"/>
        <v>0</v>
      </c>
      <c r="U69" s="253">
        <f t="shared" si="15"/>
        <v>0</v>
      </c>
      <c r="V69" s="253">
        <f t="shared" si="16"/>
        <v>0</v>
      </c>
      <c r="W69" s="253">
        <f t="shared" si="17"/>
        <v>0</v>
      </c>
    </row>
    <row r="70" spans="1:23" ht="15" customHeight="1" x14ac:dyDescent="0.35">
      <c r="B70" s="58" t="str">
        <f t="shared" si="9"/>
        <v>!!!</v>
      </c>
      <c r="C70" s="190" t="str">
        <f>IF(ISERROR(IF(LEN(E70)&gt;0,VLOOKUP(TEXT($E70,0),'Angaben Stationen'!$E$14:$J$213,6,0),"")),"STATION IST NICHT VORHANDEN",IF(LEN(E70)&gt;0,VLOOKUP(TEXT($E70,0),'Angaben Stationen'!$E$14:$J$213,6,0),""))</f>
        <v/>
      </c>
      <c r="D70" s="160"/>
      <c r="E70" s="206"/>
      <c r="F70" s="160"/>
      <c r="G70" s="161"/>
      <c r="H70" s="161"/>
      <c r="I70" s="161"/>
      <c r="J70" s="52"/>
      <c r="L70" s="253">
        <f t="shared" si="18"/>
        <v>0</v>
      </c>
      <c r="M70" s="253" t="str">
        <f t="shared" si="10"/>
        <v/>
      </c>
      <c r="N70" s="253">
        <f t="shared" si="19"/>
        <v>0</v>
      </c>
      <c r="O70" s="253" t="str">
        <f t="shared" si="11"/>
        <v/>
      </c>
      <c r="P70" s="253">
        <f t="shared" si="12"/>
        <v>0</v>
      </c>
      <c r="Q70" s="253">
        <f t="shared" si="20"/>
        <v>0</v>
      </c>
      <c r="R70" s="253">
        <f t="shared" si="21"/>
        <v>0</v>
      </c>
      <c r="S70" s="253">
        <f t="shared" si="13"/>
        <v>0</v>
      </c>
      <c r="T70" s="253">
        <f t="shared" si="14"/>
        <v>0</v>
      </c>
      <c r="U70" s="253">
        <f t="shared" si="15"/>
        <v>0</v>
      </c>
      <c r="V70" s="253">
        <f t="shared" si="16"/>
        <v>0</v>
      </c>
      <c r="W70" s="253">
        <f t="shared" si="17"/>
        <v>0</v>
      </c>
    </row>
    <row r="71" spans="1:23" ht="15" customHeight="1" x14ac:dyDescent="0.35">
      <c r="B71" s="58" t="str">
        <f t="shared" si="9"/>
        <v>!!!</v>
      </c>
      <c r="C71" s="190" t="str">
        <f>IF(ISERROR(IF(LEN(E71)&gt;0,VLOOKUP(TEXT($E71,0),'Angaben Stationen'!$E$14:$J$213,6,0),"")),"STATION IST NICHT VORHANDEN",IF(LEN(E71)&gt;0,VLOOKUP(TEXT($E71,0),'Angaben Stationen'!$E$14:$J$213,6,0),""))</f>
        <v/>
      </c>
      <c r="D71" s="160"/>
      <c r="E71" s="206"/>
      <c r="F71" s="160"/>
      <c r="G71" s="161"/>
      <c r="H71" s="161"/>
      <c r="I71" s="161"/>
      <c r="J71" s="52"/>
      <c r="L71" s="253">
        <f t="shared" si="18"/>
        <v>0</v>
      </c>
      <c r="M71" s="253" t="str">
        <f t="shared" si="10"/>
        <v/>
      </c>
      <c r="N71" s="253">
        <f t="shared" si="19"/>
        <v>0</v>
      </c>
      <c r="O71" s="253" t="str">
        <f t="shared" si="11"/>
        <v/>
      </c>
      <c r="P71" s="253">
        <f t="shared" si="12"/>
        <v>0</v>
      </c>
      <c r="Q71" s="253">
        <f t="shared" si="20"/>
        <v>0</v>
      </c>
      <c r="R71" s="253">
        <f t="shared" si="21"/>
        <v>0</v>
      </c>
      <c r="S71" s="253">
        <f t="shared" si="13"/>
        <v>0</v>
      </c>
      <c r="T71" s="253">
        <f t="shared" si="14"/>
        <v>0</v>
      </c>
      <c r="U71" s="253">
        <f t="shared" si="15"/>
        <v>0</v>
      </c>
      <c r="V71" s="253">
        <f t="shared" si="16"/>
        <v>0</v>
      </c>
      <c r="W71" s="253">
        <f t="shared" si="17"/>
        <v>0</v>
      </c>
    </row>
    <row r="72" spans="1:23" ht="15" customHeight="1" x14ac:dyDescent="0.35">
      <c r="B72" s="58" t="str">
        <f t="shared" si="9"/>
        <v>!!!</v>
      </c>
      <c r="C72" s="190" t="str">
        <f>IF(ISERROR(IF(LEN(E72)&gt;0,VLOOKUP(TEXT($E72,0),'Angaben Stationen'!$E$14:$J$213,6,0),"")),"STATION IST NICHT VORHANDEN",IF(LEN(E72)&gt;0,VLOOKUP(TEXT($E72,0),'Angaben Stationen'!$E$14:$J$213,6,0),""))</f>
        <v/>
      </c>
      <c r="D72" s="160"/>
      <c r="E72" s="206"/>
      <c r="F72" s="160"/>
      <c r="G72" s="161"/>
      <c r="H72" s="161"/>
      <c r="I72" s="161"/>
      <c r="J72" s="52"/>
      <c r="L72" s="253">
        <f t="shared" si="18"/>
        <v>0</v>
      </c>
      <c r="M72" s="253" t="str">
        <f t="shared" si="10"/>
        <v/>
      </c>
      <c r="N72" s="253">
        <f t="shared" si="19"/>
        <v>0</v>
      </c>
      <c r="O72" s="253" t="str">
        <f t="shared" si="11"/>
        <v/>
      </c>
      <c r="P72" s="253">
        <f t="shared" si="12"/>
        <v>0</v>
      </c>
      <c r="Q72" s="253">
        <f t="shared" si="20"/>
        <v>0</v>
      </c>
      <c r="R72" s="253">
        <f t="shared" si="21"/>
        <v>0</v>
      </c>
      <c r="S72" s="253">
        <f t="shared" si="13"/>
        <v>0</v>
      </c>
      <c r="T72" s="253">
        <f t="shared" si="14"/>
        <v>0</v>
      </c>
      <c r="U72" s="253">
        <f t="shared" si="15"/>
        <v>0</v>
      </c>
      <c r="V72" s="253">
        <f t="shared" si="16"/>
        <v>0</v>
      </c>
      <c r="W72" s="253">
        <f t="shared" si="17"/>
        <v>0</v>
      </c>
    </row>
    <row r="73" spans="1:23" ht="15" customHeight="1" x14ac:dyDescent="0.35">
      <c r="B73" s="58" t="str">
        <f t="shared" si="9"/>
        <v>!!!</v>
      </c>
      <c r="C73" s="190" t="str">
        <f>IF(ISERROR(IF(LEN(E73)&gt;0,VLOOKUP(TEXT($E73,0),'Angaben Stationen'!$E$14:$J$213,6,0),"")),"STATION IST NICHT VORHANDEN",IF(LEN(E73)&gt;0,VLOOKUP(TEXT($E73,0),'Angaben Stationen'!$E$14:$J$213,6,0),""))</f>
        <v/>
      </c>
      <c r="D73" s="160"/>
      <c r="E73" s="206"/>
      <c r="F73" s="160"/>
      <c r="G73" s="161"/>
      <c r="H73" s="161"/>
      <c r="I73" s="161"/>
      <c r="J73" s="52"/>
      <c r="L73" s="253">
        <f t="shared" si="18"/>
        <v>0</v>
      </c>
      <c r="M73" s="253" t="str">
        <f t="shared" si="10"/>
        <v/>
      </c>
      <c r="N73" s="253">
        <f t="shared" si="19"/>
        <v>0</v>
      </c>
      <c r="O73" s="253" t="str">
        <f t="shared" si="11"/>
        <v/>
      </c>
      <c r="P73" s="253">
        <f t="shared" si="12"/>
        <v>0</v>
      </c>
      <c r="Q73" s="253">
        <f t="shared" si="20"/>
        <v>0</v>
      </c>
      <c r="R73" s="253">
        <f t="shared" si="21"/>
        <v>0</v>
      </c>
      <c r="S73" s="253">
        <f t="shared" si="13"/>
        <v>0</v>
      </c>
      <c r="T73" s="253">
        <f t="shared" si="14"/>
        <v>0</v>
      </c>
      <c r="U73" s="253">
        <f t="shared" si="15"/>
        <v>0</v>
      </c>
      <c r="V73" s="253">
        <f t="shared" si="16"/>
        <v>0</v>
      </c>
      <c r="W73" s="253">
        <f t="shared" si="17"/>
        <v>0</v>
      </c>
    </row>
    <row r="74" spans="1:23" ht="15" customHeight="1" x14ac:dyDescent="0.35">
      <c r="B74" s="58" t="str">
        <f t="shared" si="9"/>
        <v>!!!</v>
      </c>
      <c r="C74" s="190" t="str">
        <f>IF(ISERROR(IF(LEN(E74)&gt;0,VLOOKUP(TEXT($E74,0),'Angaben Stationen'!$E$14:$J$213,6,0),"")),"STATION IST NICHT VORHANDEN",IF(LEN(E74)&gt;0,VLOOKUP(TEXT($E74,0),'Angaben Stationen'!$E$14:$J$213,6,0),""))</f>
        <v/>
      </c>
      <c r="D74" s="160"/>
      <c r="E74" s="206"/>
      <c r="F74" s="160"/>
      <c r="G74" s="161"/>
      <c r="H74" s="161"/>
      <c r="I74" s="161"/>
      <c r="J74" s="52"/>
      <c r="L74" s="253">
        <f t="shared" si="18"/>
        <v>0</v>
      </c>
      <c r="M74" s="253" t="str">
        <f t="shared" si="10"/>
        <v/>
      </c>
      <c r="N74" s="253">
        <f t="shared" si="19"/>
        <v>0</v>
      </c>
      <c r="O74" s="253" t="str">
        <f t="shared" si="11"/>
        <v/>
      </c>
      <c r="P74" s="253">
        <f t="shared" si="12"/>
        <v>0</v>
      </c>
      <c r="Q74" s="253">
        <f t="shared" si="20"/>
        <v>0</v>
      </c>
      <c r="R74" s="253">
        <f t="shared" si="21"/>
        <v>0</v>
      </c>
      <c r="S74" s="253">
        <f t="shared" si="13"/>
        <v>0</v>
      </c>
      <c r="T74" s="253">
        <f t="shared" si="14"/>
        <v>0</v>
      </c>
      <c r="U74" s="253">
        <f t="shared" si="15"/>
        <v>0</v>
      </c>
      <c r="V74" s="253">
        <f t="shared" si="16"/>
        <v>0</v>
      </c>
      <c r="W74" s="253">
        <f t="shared" si="17"/>
        <v>0</v>
      </c>
    </row>
    <row r="75" spans="1:23" ht="15" customHeight="1" x14ac:dyDescent="0.35">
      <c r="B75" s="58" t="str">
        <f t="shared" si="9"/>
        <v>!!!</v>
      </c>
      <c r="C75" s="190" t="str">
        <f>IF(ISERROR(IF(LEN(E75)&gt;0,VLOOKUP(TEXT($E75,0),'Angaben Stationen'!$E$14:$J$213,6,0),"")),"STATION IST NICHT VORHANDEN",IF(LEN(E75)&gt;0,VLOOKUP(TEXT($E75,0),'Angaben Stationen'!$E$14:$J$213,6,0),""))</f>
        <v/>
      </c>
      <c r="D75" s="160"/>
      <c r="E75" s="206"/>
      <c r="F75" s="160"/>
      <c r="G75" s="161"/>
      <c r="H75" s="161"/>
      <c r="I75" s="161"/>
      <c r="J75" s="52"/>
      <c r="L75" s="253">
        <f t="shared" si="18"/>
        <v>0</v>
      </c>
      <c r="M75" s="253" t="str">
        <f t="shared" si="10"/>
        <v/>
      </c>
      <c r="N75" s="253">
        <f t="shared" si="19"/>
        <v>0</v>
      </c>
      <c r="O75" s="253" t="str">
        <f t="shared" si="11"/>
        <v/>
      </c>
      <c r="P75" s="253">
        <f t="shared" si="12"/>
        <v>0</v>
      </c>
      <c r="Q75" s="253">
        <f t="shared" si="20"/>
        <v>0</v>
      </c>
      <c r="R75" s="253">
        <f t="shared" si="21"/>
        <v>0</v>
      </c>
      <c r="S75" s="253">
        <f t="shared" si="13"/>
        <v>0</v>
      </c>
      <c r="T75" s="253">
        <f t="shared" si="14"/>
        <v>0</v>
      </c>
      <c r="U75" s="253">
        <f t="shared" si="15"/>
        <v>0</v>
      </c>
      <c r="V75" s="253">
        <f t="shared" si="16"/>
        <v>0</v>
      </c>
      <c r="W75" s="253">
        <f t="shared" si="17"/>
        <v>0</v>
      </c>
    </row>
    <row r="76" spans="1:23" ht="15" customHeight="1" x14ac:dyDescent="0.35">
      <c r="B76" s="58" t="str">
        <f t="shared" si="9"/>
        <v>!!!</v>
      </c>
      <c r="C76" s="190" t="str">
        <f>IF(ISERROR(IF(LEN(E76)&gt;0,VLOOKUP(TEXT($E76,0),'Angaben Stationen'!$E$14:$J$213,6,0),"")),"STATION IST NICHT VORHANDEN",IF(LEN(E76)&gt;0,VLOOKUP(TEXT($E76,0),'Angaben Stationen'!$E$14:$J$213,6,0),""))</f>
        <v/>
      </c>
      <c r="D76" s="160"/>
      <c r="E76" s="206"/>
      <c r="F76" s="160"/>
      <c r="G76" s="161"/>
      <c r="H76" s="161"/>
      <c r="I76" s="161"/>
      <c r="J76" s="52"/>
      <c r="L76" s="253">
        <f t="shared" si="18"/>
        <v>0</v>
      </c>
      <c r="M76" s="253" t="str">
        <f t="shared" si="10"/>
        <v/>
      </c>
      <c r="N76" s="253">
        <f t="shared" si="19"/>
        <v>0</v>
      </c>
      <c r="O76" s="253" t="str">
        <f t="shared" si="11"/>
        <v/>
      </c>
      <c r="P76" s="253">
        <f t="shared" si="12"/>
        <v>0</v>
      </c>
      <c r="Q76" s="253">
        <f t="shared" si="20"/>
        <v>0</v>
      </c>
      <c r="R76" s="253">
        <f t="shared" si="21"/>
        <v>0</v>
      </c>
      <c r="S76" s="253">
        <f t="shared" si="13"/>
        <v>0</v>
      </c>
      <c r="T76" s="253">
        <f t="shared" si="14"/>
        <v>0</v>
      </c>
      <c r="U76" s="253">
        <f t="shared" si="15"/>
        <v>0</v>
      </c>
      <c r="V76" s="253">
        <f t="shared" si="16"/>
        <v>0</v>
      </c>
      <c r="W76" s="253">
        <f t="shared" si="17"/>
        <v>0</v>
      </c>
    </row>
    <row r="77" spans="1:23" ht="15" customHeight="1" x14ac:dyDescent="0.35">
      <c r="B77" s="58" t="str">
        <f t="shared" si="9"/>
        <v>!!!</v>
      </c>
      <c r="C77" s="190" t="str">
        <f>IF(ISERROR(IF(LEN(E77)&gt;0,VLOOKUP(TEXT($E77,0),'Angaben Stationen'!$E$14:$J$213,6,0),"")),"STATION IST NICHT VORHANDEN",IF(LEN(E77)&gt;0,VLOOKUP(TEXT($E77,0),'Angaben Stationen'!$E$14:$J$213,6,0),""))</f>
        <v/>
      </c>
      <c r="D77" s="160"/>
      <c r="E77" s="206"/>
      <c r="F77" s="160"/>
      <c r="G77" s="161"/>
      <c r="H77" s="161"/>
      <c r="I77" s="161"/>
      <c r="J77" s="52"/>
      <c r="L77" s="253">
        <f t="shared" si="18"/>
        <v>0</v>
      </c>
      <c r="M77" s="253" t="str">
        <f t="shared" si="10"/>
        <v/>
      </c>
      <c r="N77" s="253">
        <f t="shared" si="19"/>
        <v>0</v>
      </c>
      <c r="O77" s="253" t="str">
        <f t="shared" si="11"/>
        <v/>
      </c>
      <c r="P77" s="253">
        <f t="shared" si="12"/>
        <v>0</v>
      </c>
      <c r="Q77" s="253">
        <f t="shared" si="20"/>
        <v>0</v>
      </c>
      <c r="R77" s="253">
        <f t="shared" si="21"/>
        <v>0</v>
      </c>
      <c r="S77" s="253">
        <f t="shared" si="13"/>
        <v>0</v>
      </c>
      <c r="T77" s="253">
        <f t="shared" si="14"/>
        <v>0</v>
      </c>
      <c r="U77" s="253">
        <f t="shared" si="15"/>
        <v>0</v>
      </c>
      <c r="V77" s="253">
        <f t="shared" si="16"/>
        <v>0</v>
      </c>
      <c r="W77" s="253">
        <f t="shared" si="17"/>
        <v>0</v>
      </c>
    </row>
    <row r="78" spans="1:23" ht="15" customHeight="1" x14ac:dyDescent="0.35">
      <c r="B78" s="58" t="str">
        <f t="shared" si="9"/>
        <v>!!!</v>
      </c>
      <c r="C78" s="190" t="str">
        <f>IF(ISERROR(IF(LEN(E78)&gt;0,VLOOKUP(TEXT($E78,0),'Angaben Stationen'!$E$14:$J$213,6,0),"")),"STATION IST NICHT VORHANDEN",IF(LEN(E78)&gt;0,VLOOKUP(TEXT($E78,0),'Angaben Stationen'!$E$14:$J$213,6,0),""))</f>
        <v/>
      </c>
      <c r="D78" s="160"/>
      <c r="E78" s="206"/>
      <c r="F78" s="160"/>
      <c r="G78" s="161"/>
      <c r="H78" s="161"/>
      <c r="I78" s="161"/>
      <c r="J78" s="52"/>
      <c r="L78" s="253">
        <f t="shared" si="18"/>
        <v>0</v>
      </c>
      <c r="M78" s="253" t="str">
        <f t="shared" si="10"/>
        <v/>
      </c>
      <c r="N78" s="253">
        <f t="shared" si="19"/>
        <v>0</v>
      </c>
      <c r="O78" s="253" t="str">
        <f t="shared" si="11"/>
        <v/>
      </c>
      <c r="P78" s="253">
        <f t="shared" si="12"/>
        <v>0</v>
      </c>
      <c r="Q78" s="253">
        <f t="shared" si="20"/>
        <v>0</v>
      </c>
      <c r="R78" s="253">
        <f t="shared" si="21"/>
        <v>0</v>
      </c>
      <c r="S78" s="253">
        <f t="shared" si="13"/>
        <v>0</v>
      </c>
      <c r="T78" s="253">
        <f t="shared" si="14"/>
        <v>0</v>
      </c>
      <c r="U78" s="253">
        <f t="shared" si="15"/>
        <v>0</v>
      </c>
      <c r="V78" s="253">
        <f t="shared" si="16"/>
        <v>0</v>
      </c>
      <c r="W78" s="253">
        <f t="shared" si="17"/>
        <v>0</v>
      </c>
    </row>
    <row r="79" spans="1:23" ht="15" customHeight="1" x14ac:dyDescent="0.35">
      <c r="B79" s="58" t="str">
        <f t="shared" si="9"/>
        <v>!!!</v>
      </c>
      <c r="C79" s="190" t="str">
        <f>IF(ISERROR(IF(LEN(E79)&gt;0,VLOOKUP(TEXT($E79,0),'Angaben Stationen'!$E$14:$J$213,6,0),"")),"STATION IST NICHT VORHANDEN",IF(LEN(E79)&gt;0,VLOOKUP(TEXT($E79,0),'Angaben Stationen'!$E$14:$J$213,6,0),""))</f>
        <v/>
      </c>
      <c r="D79" s="160"/>
      <c r="E79" s="206"/>
      <c r="F79" s="160"/>
      <c r="G79" s="161"/>
      <c r="H79" s="161"/>
      <c r="I79" s="161"/>
      <c r="J79" s="52"/>
      <c r="L79" s="253">
        <f t="shared" si="18"/>
        <v>0</v>
      </c>
      <c r="M79" s="253" t="str">
        <f t="shared" si="10"/>
        <v/>
      </c>
      <c r="N79" s="253">
        <f t="shared" si="19"/>
        <v>0</v>
      </c>
      <c r="O79" s="253" t="str">
        <f t="shared" si="11"/>
        <v/>
      </c>
      <c r="P79" s="253">
        <f t="shared" si="12"/>
        <v>0</v>
      </c>
      <c r="Q79" s="253">
        <f t="shared" si="20"/>
        <v>0</v>
      </c>
      <c r="R79" s="253">
        <f t="shared" si="21"/>
        <v>0</v>
      </c>
      <c r="S79" s="253">
        <f t="shared" si="13"/>
        <v>0</v>
      </c>
      <c r="T79" s="253">
        <f t="shared" si="14"/>
        <v>0</v>
      </c>
      <c r="U79" s="253">
        <f t="shared" si="15"/>
        <v>0</v>
      </c>
      <c r="V79" s="253">
        <f t="shared" si="16"/>
        <v>0</v>
      </c>
      <c r="W79" s="253">
        <f t="shared" si="17"/>
        <v>0</v>
      </c>
    </row>
    <row r="80" spans="1:23" ht="15" customHeight="1" x14ac:dyDescent="0.35">
      <c r="B80" s="58" t="str">
        <f t="shared" si="9"/>
        <v>!!!</v>
      </c>
      <c r="C80" s="190" t="str">
        <f>IF(ISERROR(IF(LEN(E80)&gt;0,VLOOKUP(TEXT($E80,0),'Angaben Stationen'!$E$14:$J$213,6,0),"")),"STATION IST NICHT VORHANDEN",IF(LEN(E80)&gt;0,VLOOKUP(TEXT($E80,0),'Angaben Stationen'!$E$14:$J$213,6,0),""))</f>
        <v/>
      </c>
      <c r="D80" s="160"/>
      <c r="E80" s="206"/>
      <c r="F80" s="160"/>
      <c r="G80" s="161"/>
      <c r="H80" s="161"/>
      <c r="I80" s="161"/>
      <c r="J80" s="52"/>
      <c r="L80" s="253">
        <f t="shared" ref="L80:L111" si="22">IF(LEN(B80)&gt;0,0,1)</f>
        <v>0</v>
      </c>
      <c r="M80" s="253" t="str">
        <f t="shared" si="10"/>
        <v/>
      </c>
      <c r="N80" s="253">
        <f t="shared" ref="N80:N111" si="23">IF(LEN(E80)&gt;0,1,0)</f>
        <v>0</v>
      </c>
      <c r="O80" s="253" t="str">
        <f t="shared" si="11"/>
        <v/>
      </c>
      <c r="P80" s="253">
        <f t="shared" si="12"/>
        <v>0</v>
      </c>
      <c r="Q80" s="253">
        <f t="shared" ref="Q80:Q111" si="24">IF(LEN(F80)&gt;0,1,0)</f>
        <v>0</v>
      </c>
      <c r="R80" s="253">
        <f t="shared" ref="R80:R111" si="25">IF(LEN(G80)&gt;0,1,0)</f>
        <v>0</v>
      </c>
      <c r="S80" s="253">
        <f t="shared" si="13"/>
        <v>0</v>
      </c>
      <c r="T80" s="253">
        <f t="shared" si="14"/>
        <v>0</v>
      </c>
      <c r="U80" s="253">
        <f t="shared" si="15"/>
        <v>0</v>
      </c>
      <c r="V80" s="253">
        <f t="shared" si="16"/>
        <v>0</v>
      </c>
      <c r="W80" s="253">
        <f t="shared" si="17"/>
        <v>0</v>
      </c>
    </row>
    <row r="81" spans="2:23" ht="15" customHeight="1" x14ac:dyDescent="0.35">
      <c r="B81" s="58" t="str">
        <f t="shared" ref="B81:B144" si="26">IF(D81="F",IF(SUM(P81:T81)&lt;5,"!!!",""),IF(SUM(P81:S81)&lt;4,"!!!",""))</f>
        <v>!!!</v>
      </c>
      <c r="C81" s="190" t="str">
        <f>IF(ISERROR(IF(LEN(E81)&gt;0,VLOOKUP(TEXT($E81,0),'Angaben Stationen'!$E$14:$J$213,6,0),"")),"STATION IST NICHT VORHANDEN",IF(LEN(E81)&gt;0,VLOOKUP(TEXT($E81,0),'Angaben Stationen'!$E$14:$J$213,6,0),""))</f>
        <v/>
      </c>
      <c r="D81" s="160"/>
      <c r="E81" s="206"/>
      <c r="F81" s="160"/>
      <c r="G81" s="161"/>
      <c r="H81" s="161"/>
      <c r="I81" s="161"/>
      <c r="J81" s="52"/>
      <c r="L81" s="253">
        <f t="shared" si="22"/>
        <v>0</v>
      </c>
      <c r="M81" s="253" t="str">
        <f t="shared" ref="M81:M144" si="27">IF(E81&lt;&gt;"","Stationstyp","")</f>
        <v/>
      </c>
      <c r="N81" s="253">
        <f t="shared" si="23"/>
        <v>0</v>
      </c>
      <c r="O81" s="253" t="str">
        <f t="shared" ref="O81:O144" si="28">IF(E81&lt;&gt;"","Konzepttyp","")</f>
        <v/>
      </c>
      <c r="P81" s="253">
        <f t="shared" ref="P81:P144" si="29">IF(LEN(D81)&gt;0,1,0)</f>
        <v>0</v>
      </c>
      <c r="Q81" s="253">
        <f t="shared" si="24"/>
        <v>0</v>
      </c>
      <c r="R81" s="253">
        <f t="shared" si="25"/>
        <v>0</v>
      </c>
      <c r="S81" s="253">
        <f t="shared" ref="S81:S144" si="30">IF(LEN(H81)&gt;0,1,0)</f>
        <v>0</v>
      </c>
      <c r="T81" s="253">
        <f t="shared" ref="T81:T144" si="31">IF(LEN(I81)&gt;0,1,0)</f>
        <v>0</v>
      </c>
      <c r="U81" s="253">
        <f t="shared" ref="U81:U144" si="32">IF(D81="F",1,0)</f>
        <v>0</v>
      </c>
      <c r="V81" s="253">
        <f t="shared" ref="V81:V144" si="33">IF(H81="Z",1,0)</f>
        <v>0</v>
      </c>
      <c r="W81" s="253">
        <f t="shared" ref="W81:W144" si="34">SUM(U81:V81)</f>
        <v>0</v>
      </c>
    </row>
    <row r="82" spans="2:23" ht="15" customHeight="1" x14ac:dyDescent="0.35">
      <c r="B82" s="58" t="str">
        <f t="shared" si="26"/>
        <v>!!!</v>
      </c>
      <c r="C82" s="190" t="str">
        <f>IF(ISERROR(IF(LEN(E82)&gt;0,VLOOKUP(TEXT($E82,0),'Angaben Stationen'!$E$14:$J$213,6,0),"")),"STATION IST NICHT VORHANDEN",IF(LEN(E82)&gt;0,VLOOKUP(TEXT($E82,0),'Angaben Stationen'!$E$14:$J$213,6,0),""))</f>
        <v/>
      </c>
      <c r="D82" s="160"/>
      <c r="E82" s="206"/>
      <c r="F82" s="160"/>
      <c r="G82" s="161"/>
      <c r="H82" s="161"/>
      <c r="I82" s="161"/>
      <c r="J82" s="52"/>
      <c r="L82" s="253">
        <f t="shared" si="22"/>
        <v>0</v>
      </c>
      <c r="M82" s="253" t="str">
        <f t="shared" si="27"/>
        <v/>
      </c>
      <c r="N82" s="253">
        <f t="shared" si="23"/>
        <v>0</v>
      </c>
      <c r="O82" s="253" t="str">
        <f t="shared" si="28"/>
        <v/>
      </c>
      <c r="P82" s="253">
        <f t="shared" si="29"/>
        <v>0</v>
      </c>
      <c r="Q82" s="253">
        <f t="shared" si="24"/>
        <v>0</v>
      </c>
      <c r="R82" s="253">
        <f t="shared" si="25"/>
        <v>0</v>
      </c>
      <c r="S82" s="253">
        <f t="shared" si="30"/>
        <v>0</v>
      </c>
      <c r="T82" s="253">
        <f t="shared" si="31"/>
        <v>0</v>
      </c>
      <c r="U82" s="253">
        <f t="shared" si="32"/>
        <v>0</v>
      </c>
      <c r="V82" s="253">
        <f t="shared" si="33"/>
        <v>0</v>
      </c>
      <c r="W82" s="253">
        <f t="shared" si="34"/>
        <v>0</v>
      </c>
    </row>
    <row r="83" spans="2:23" ht="15" customHeight="1" x14ac:dyDescent="0.35">
      <c r="B83" s="58" t="str">
        <f t="shared" si="26"/>
        <v>!!!</v>
      </c>
      <c r="C83" s="190" t="str">
        <f>IF(ISERROR(IF(LEN(E83)&gt;0,VLOOKUP(TEXT($E83,0),'Angaben Stationen'!$E$14:$J$213,6,0),"")),"STATION IST NICHT VORHANDEN",IF(LEN(E83)&gt;0,VLOOKUP(TEXT($E83,0),'Angaben Stationen'!$E$14:$J$213,6,0),""))</f>
        <v/>
      </c>
      <c r="D83" s="160"/>
      <c r="E83" s="206"/>
      <c r="F83" s="160"/>
      <c r="G83" s="161"/>
      <c r="H83" s="161"/>
      <c r="I83" s="161"/>
      <c r="J83" s="52"/>
      <c r="L83" s="253">
        <f t="shared" si="22"/>
        <v>0</v>
      </c>
      <c r="M83" s="253" t="str">
        <f t="shared" si="27"/>
        <v/>
      </c>
      <c r="N83" s="253">
        <f t="shared" si="23"/>
        <v>0</v>
      </c>
      <c r="O83" s="253" t="str">
        <f t="shared" si="28"/>
        <v/>
      </c>
      <c r="P83" s="253">
        <f t="shared" si="29"/>
        <v>0</v>
      </c>
      <c r="Q83" s="253">
        <f t="shared" si="24"/>
        <v>0</v>
      </c>
      <c r="R83" s="253">
        <f t="shared" si="25"/>
        <v>0</v>
      </c>
      <c r="S83" s="253">
        <f t="shared" si="30"/>
        <v>0</v>
      </c>
      <c r="T83" s="253">
        <f t="shared" si="31"/>
        <v>0</v>
      </c>
      <c r="U83" s="253">
        <f t="shared" si="32"/>
        <v>0</v>
      </c>
      <c r="V83" s="253">
        <f t="shared" si="33"/>
        <v>0</v>
      </c>
      <c r="W83" s="253">
        <f t="shared" si="34"/>
        <v>0</v>
      </c>
    </row>
    <row r="84" spans="2:23" ht="15" customHeight="1" x14ac:dyDescent="0.35">
      <c r="B84" s="58" t="str">
        <f t="shared" si="26"/>
        <v>!!!</v>
      </c>
      <c r="C84" s="190" t="str">
        <f>IF(ISERROR(IF(LEN(E84)&gt;0,VLOOKUP(TEXT($E84,0),'Angaben Stationen'!$E$14:$J$213,6,0),"")),"STATION IST NICHT VORHANDEN",IF(LEN(E84)&gt;0,VLOOKUP(TEXT($E84,0),'Angaben Stationen'!$E$14:$J$213,6,0),""))</f>
        <v/>
      </c>
      <c r="D84" s="160"/>
      <c r="E84" s="206"/>
      <c r="F84" s="160"/>
      <c r="G84" s="161"/>
      <c r="H84" s="161"/>
      <c r="I84" s="161"/>
      <c r="J84" s="52"/>
      <c r="L84" s="253">
        <f t="shared" si="22"/>
        <v>0</v>
      </c>
      <c r="M84" s="253" t="str">
        <f t="shared" si="27"/>
        <v/>
      </c>
      <c r="N84" s="253">
        <f t="shared" si="23"/>
        <v>0</v>
      </c>
      <c r="O84" s="253" t="str">
        <f t="shared" si="28"/>
        <v/>
      </c>
      <c r="P84" s="253">
        <f t="shared" si="29"/>
        <v>0</v>
      </c>
      <c r="Q84" s="253">
        <f t="shared" si="24"/>
        <v>0</v>
      </c>
      <c r="R84" s="253">
        <f t="shared" si="25"/>
        <v>0</v>
      </c>
      <c r="S84" s="253">
        <f t="shared" si="30"/>
        <v>0</v>
      </c>
      <c r="T84" s="253">
        <f t="shared" si="31"/>
        <v>0</v>
      </c>
      <c r="U84" s="253">
        <f t="shared" si="32"/>
        <v>0</v>
      </c>
      <c r="V84" s="253">
        <f t="shared" si="33"/>
        <v>0</v>
      </c>
      <c r="W84" s="253">
        <f t="shared" si="34"/>
        <v>0</v>
      </c>
    </row>
    <row r="85" spans="2:23" ht="15" customHeight="1" x14ac:dyDescent="0.35">
      <c r="B85" s="58" t="str">
        <f t="shared" si="26"/>
        <v>!!!</v>
      </c>
      <c r="C85" s="190" t="str">
        <f>IF(ISERROR(IF(LEN(E85)&gt;0,VLOOKUP(TEXT($E85,0),'Angaben Stationen'!$E$14:$J$213,6,0),"")),"STATION IST NICHT VORHANDEN",IF(LEN(E85)&gt;0,VLOOKUP(TEXT($E85,0),'Angaben Stationen'!$E$14:$J$213,6,0),""))</f>
        <v/>
      </c>
      <c r="D85" s="160"/>
      <c r="E85" s="206"/>
      <c r="F85" s="160"/>
      <c r="G85" s="161"/>
      <c r="H85" s="161"/>
      <c r="I85" s="161"/>
      <c r="J85" s="52"/>
      <c r="L85" s="253">
        <f t="shared" si="22"/>
        <v>0</v>
      </c>
      <c r="M85" s="253" t="str">
        <f t="shared" si="27"/>
        <v/>
      </c>
      <c r="N85" s="253">
        <f t="shared" si="23"/>
        <v>0</v>
      </c>
      <c r="O85" s="253" t="str">
        <f t="shared" si="28"/>
        <v/>
      </c>
      <c r="P85" s="253">
        <f t="shared" si="29"/>
        <v>0</v>
      </c>
      <c r="Q85" s="253">
        <f t="shared" si="24"/>
        <v>0</v>
      </c>
      <c r="R85" s="253">
        <f t="shared" si="25"/>
        <v>0</v>
      </c>
      <c r="S85" s="253">
        <f t="shared" si="30"/>
        <v>0</v>
      </c>
      <c r="T85" s="253">
        <f t="shared" si="31"/>
        <v>0</v>
      </c>
      <c r="U85" s="253">
        <f t="shared" si="32"/>
        <v>0</v>
      </c>
      <c r="V85" s="253">
        <f t="shared" si="33"/>
        <v>0</v>
      </c>
      <c r="W85" s="253">
        <f t="shared" si="34"/>
        <v>0</v>
      </c>
    </row>
    <row r="86" spans="2:23" ht="15" customHeight="1" x14ac:dyDescent="0.35">
      <c r="B86" s="58" t="str">
        <f t="shared" si="26"/>
        <v>!!!</v>
      </c>
      <c r="C86" s="190" t="str">
        <f>IF(ISERROR(IF(LEN(E86)&gt;0,VLOOKUP(TEXT($E86,0),'Angaben Stationen'!$E$14:$J$213,6,0),"")),"STATION IST NICHT VORHANDEN",IF(LEN(E86)&gt;0,VLOOKUP(TEXT($E86,0),'Angaben Stationen'!$E$14:$J$213,6,0),""))</f>
        <v/>
      </c>
      <c r="D86" s="160"/>
      <c r="E86" s="206"/>
      <c r="F86" s="160"/>
      <c r="G86" s="161"/>
      <c r="H86" s="161"/>
      <c r="I86" s="161"/>
      <c r="J86" s="52"/>
      <c r="L86" s="253">
        <f t="shared" si="22"/>
        <v>0</v>
      </c>
      <c r="M86" s="253" t="str">
        <f t="shared" si="27"/>
        <v/>
      </c>
      <c r="N86" s="253">
        <f t="shared" si="23"/>
        <v>0</v>
      </c>
      <c r="O86" s="253" t="str">
        <f t="shared" si="28"/>
        <v/>
      </c>
      <c r="P86" s="253">
        <f t="shared" si="29"/>
        <v>0</v>
      </c>
      <c r="Q86" s="253">
        <f t="shared" si="24"/>
        <v>0</v>
      </c>
      <c r="R86" s="253">
        <f t="shared" si="25"/>
        <v>0</v>
      </c>
      <c r="S86" s="253">
        <f t="shared" si="30"/>
        <v>0</v>
      </c>
      <c r="T86" s="253">
        <f t="shared" si="31"/>
        <v>0</v>
      </c>
      <c r="U86" s="253">
        <f t="shared" si="32"/>
        <v>0</v>
      </c>
      <c r="V86" s="253">
        <f t="shared" si="33"/>
        <v>0</v>
      </c>
      <c r="W86" s="253">
        <f t="shared" si="34"/>
        <v>0</v>
      </c>
    </row>
    <row r="87" spans="2:23" ht="15" customHeight="1" x14ac:dyDescent="0.35">
      <c r="B87" s="58" t="str">
        <f t="shared" si="26"/>
        <v>!!!</v>
      </c>
      <c r="C87" s="190" t="str">
        <f>IF(ISERROR(IF(LEN(E87)&gt;0,VLOOKUP(TEXT($E87,0),'Angaben Stationen'!$E$14:$J$213,6,0),"")),"STATION IST NICHT VORHANDEN",IF(LEN(E87)&gt;0,VLOOKUP(TEXT($E87,0),'Angaben Stationen'!$E$14:$J$213,6,0),""))</f>
        <v/>
      </c>
      <c r="D87" s="160"/>
      <c r="E87" s="206"/>
      <c r="F87" s="160"/>
      <c r="G87" s="161"/>
      <c r="H87" s="161"/>
      <c r="I87" s="161"/>
      <c r="J87" s="52"/>
      <c r="L87" s="253">
        <f t="shared" si="22"/>
        <v>0</v>
      </c>
      <c r="M87" s="253" t="str">
        <f t="shared" si="27"/>
        <v/>
      </c>
      <c r="N87" s="253">
        <f t="shared" si="23"/>
        <v>0</v>
      </c>
      <c r="O87" s="253" t="str">
        <f t="shared" si="28"/>
        <v/>
      </c>
      <c r="P87" s="253">
        <f t="shared" si="29"/>
        <v>0</v>
      </c>
      <c r="Q87" s="253">
        <f t="shared" si="24"/>
        <v>0</v>
      </c>
      <c r="R87" s="253">
        <f t="shared" si="25"/>
        <v>0</v>
      </c>
      <c r="S87" s="253">
        <f t="shared" si="30"/>
        <v>0</v>
      </c>
      <c r="T87" s="253">
        <f t="shared" si="31"/>
        <v>0</v>
      </c>
      <c r="U87" s="253">
        <f t="shared" si="32"/>
        <v>0</v>
      </c>
      <c r="V87" s="253">
        <f t="shared" si="33"/>
        <v>0</v>
      </c>
      <c r="W87" s="253">
        <f t="shared" si="34"/>
        <v>0</v>
      </c>
    </row>
    <row r="88" spans="2:23" ht="15" customHeight="1" x14ac:dyDescent="0.35">
      <c r="B88" s="58" t="str">
        <f t="shared" si="26"/>
        <v>!!!</v>
      </c>
      <c r="C88" s="190" t="str">
        <f>IF(ISERROR(IF(LEN(E88)&gt;0,VLOOKUP(TEXT($E88,0),'Angaben Stationen'!$E$14:$J$213,6,0),"")),"STATION IST NICHT VORHANDEN",IF(LEN(E88)&gt;0,VLOOKUP(TEXT($E88,0),'Angaben Stationen'!$E$14:$J$213,6,0),""))</f>
        <v/>
      </c>
      <c r="D88" s="160"/>
      <c r="E88" s="206"/>
      <c r="F88" s="160"/>
      <c r="G88" s="161"/>
      <c r="H88" s="161"/>
      <c r="I88" s="161"/>
      <c r="J88" s="52"/>
      <c r="L88" s="253">
        <f t="shared" si="22"/>
        <v>0</v>
      </c>
      <c r="M88" s="253" t="str">
        <f t="shared" si="27"/>
        <v/>
      </c>
      <c r="N88" s="253">
        <f t="shared" si="23"/>
        <v>0</v>
      </c>
      <c r="O88" s="253" t="str">
        <f t="shared" si="28"/>
        <v/>
      </c>
      <c r="P88" s="253">
        <f t="shared" si="29"/>
        <v>0</v>
      </c>
      <c r="Q88" s="253">
        <f t="shared" si="24"/>
        <v>0</v>
      </c>
      <c r="R88" s="253">
        <f t="shared" si="25"/>
        <v>0</v>
      </c>
      <c r="S88" s="253">
        <f t="shared" si="30"/>
        <v>0</v>
      </c>
      <c r="T88" s="253">
        <f t="shared" si="31"/>
        <v>0</v>
      </c>
      <c r="U88" s="253">
        <f t="shared" si="32"/>
        <v>0</v>
      </c>
      <c r="V88" s="253">
        <f t="shared" si="33"/>
        <v>0</v>
      </c>
      <c r="W88" s="253">
        <f t="shared" si="34"/>
        <v>0</v>
      </c>
    </row>
    <row r="89" spans="2:23" ht="15" customHeight="1" x14ac:dyDescent="0.35">
      <c r="B89" s="58" t="str">
        <f t="shared" si="26"/>
        <v>!!!</v>
      </c>
      <c r="C89" s="190" t="str">
        <f>IF(ISERROR(IF(LEN(E89)&gt;0,VLOOKUP(TEXT($E89,0),'Angaben Stationen'!$E$14:$J$213,6,0),"")),"STATION IST NICHT VORHANDEN",IF(LEN(E89)&gt;0,VLOOKUP(TEXT($E89,0),'Angaben Stationen'!$E$14:$J$213,6,0),""))</f>
        <v/>
      </c>
      <c r="D89" s="160"/>
      <c r="E89" s="206"/>
      <c r="F89" s="160"/>
      <c r="G89" s="161"/>
      <c r="H89" s="161"/>
      <c r="I89" s="161"/>
      <c r="J89" s="52"/>
      <c r="L89" s="253">
        <f t="shared" si="22"/>
        <v>0</v>
      </c>
      <c r="M89" s="253" t="str">
        <f t="shared" si="27"/>
        <v/>
      </c>
      <c r="N89" s="253">
        <f t="shared" si="23"/>
        <v>0</v>
      </c>
      <c r="O89" s="253" t="str">
        <f t="shared" si="28"/>
        <v/>
      </c>
      <c r="P89" s="253">
        <f t="shared" si="29"/>
        <v>0</v>
      </c>
      <c r="Q89" s="253">
        <f t="shared" si="24"/>
        <v>0</v>
      </c>
      <c r="R89" s="253">
        <f t="shared" si="25"/>
        <v>0</v>
      </c>
      <c r="S89" s="253">
        <f t="shared" si="30"/>
        <v>0</v>
      </c>
      <c r="T89" s="253">
        <f t="shared" si="31"/>
        <v>0</v>
      </c>
      <c r="U89" s="253">
        <f t="shared" si="32"/>
        <v>0</v>
      </c>
      <c r="V89" s="253">
        <f t="shared" si="33"/>
        <v>0</v>
      </c>
      <c r="W89" s="253">
        <f t="shared" si="34"/>
        <v>0</v>
      </c>
    </row>
    <row r="90" spans="2:23" ht="15" customHeight="1" x14ac:dyDescent="0.35">
      <c r="B90" s="58" t="str">
        <f t="shared" si="26"/>
        <v>!!!</v>
      </c>
      <c r="C90" s="190" t="str">
        <f>IF(ISERROR(IF(LEN(E90)&gt;0,VLOOKUP(TEXT($E90,0),'Angaben Stationen'!$E$14:$J$213,6,0),"")),"STATION IST NICHT VORHANDEN",IF(LEN(E90)&gt;0,VLOOKUP(TEXT($E90,0),'Angaben Stationen'!$E$14:$J$213,6,0),""))</f>
        <v/>
      </c>
      <c r="D90" s="160"/>
      <c r="E90" s="206"/>
      <c r="F90" s="160"/>
      <c r="G90" s="161"/>
      <c r="H90" s="161"/>
      <c r="I90" s="161"/>
      <c r="J90" s="52"/>
      <c r="L90" s="253">
        <f t="shared" si="22"/>
        <v>0</v>
      </c>
      <c r="M90" s="253" t="str">
        <f t="shared" si="27"/>
        <v/>
      </c>
      <c r="N90" s="253">
        <f t="shared" si="23"/>
        <v>0</v>
      </c>
      <c r="O90" s="253" t="str">
        <f t="shared" si="28"/>
        <v/>
      </c>
      <c r="P90" s="253">
        <f t="shared" si="29"/>
        <v>0</v>
      </c>
      <c r="Q90" s="253">
        <f t="shared" si="24"/>
        <v>0</v>
      </c>
      <c r="R90" s="253">
        <f t="shared" si="25"/>
        <v>0</v>
      </c>
      <c r="S90" s="253">
        <f t="shared" si="30"/>
        <v>0</v>
      </c>
      <c r="T90" s="253">
        <f t="shared" si="31"/>
        <v>0</v>
      </c>
      <c r="U90" s="253">
        <f t="shared" si="32"/>
        <v>0</v>
      </c>
      <c r="V90" s="253">
        <f t="shared" si="33"/>
        <v>0</v>
      </c>
      <c r="W90" s="253">
        <f t="shared" si="34"/>
        <v>0</v>
      </c>
    </row>
    <row r="91" spans="2:23" ht="15" customHeight="1" x14ac:dyDescent="0.35">
      <c r="B91" s="58" t="str">
        <f t="shared" si="26"/>
        <v>!!!</v>
      </c>
      <c r="C91" s="190" t="str">
        <f>IF(ISERROR(IF(LEN(E91)&gt;0,VLOOKUP(TEXT($E91,0),'Angaben Stationen'!$E$14:$J$213,6,0),"")),"STATION IST NICHT VORHANDEN",IF(LEN(E91)&gt;0,VLOOKUP(TEXT($E91,0),'Angaben Stationen'!$E$14:$J$213,6,0),""))</f>
        <v/>
      </c>
      <c r="D91" s="160"/>
      <c r="E91" s="206"/>
      <c r="F91" s="160"/>
      <c r="G91" s="161"/>
      <c r="H91" s="161"/>
      <c r="I91" s="161"/>
      <c r="J91" s="52"/>
      <c r="L91" s="253">
        <f t="shared" si="22"/>
        <v>0</v>
      </c>
      <c r="M91" s="253" t="str">
        <f t="shared" si="27"/>
        <v/>
      </c>
      <c r="N91" s="253">
        <f t="shared" si="23"/>
        <v>0</v>
      </c>
      <c r="O91" s="253" t="str">
        <f t="shared" si="28"/>
        <v/>
      </c>
      <c r="P91" s="253">
        <f t="shared" si="29"/>
        <v>0</v>
      </c>
      <c r="Q91" s="253">
        <f t="shared" si="24"/>
        <v>0</v>
      </c>
      <c r="R91" s="253">
        <f t="shared" si="25"/>
        <v>0</v>
      </c>
      <c r="S91" s="253">
        <f t="shared" si="30"/>
        <v>0</v>
      </c>
      <c r="T91" s="253">
        <f t="shared" si="31"/>
        <v>0</v>
      </c>
      <c r="U91" s="253">
        <f t="shared" si="32"/>
        <v>0</v>
      </c>
      <c r="V91" s="253">
        <f t="shared" si="33"/>
        <v>0</v>
      </c>
      <c r="W91" s="253">
        <f t="shared" si="34"/>
        <v>0</v>
      </c>
    </row>
    <row r="92" spans="2:23" ht="15" customHeight="1" x14ac:dyDescent="0.35">
      <c r="B92" s="58" t="str">
        <f t="shared" si="26"/>
        <v>!!!</v>
      </c>
      <c r="C92" s="190" t="str">
        <f>IF(ISERROR(IF(LEN(E92)&gt;0,VLOOKUP(TEXT($E92,0),'Angaben Stationen'!$E$14:$J$213,6,0),"")),"STATION IST NICHT VORHANDEN",IF(LEN(E92)&gt;0,VLOOKUP(TEXT($E92,0),'Angaben Stationen'!$E$14:$J$213,6,0),""))</f>
        <v/>
      </c>
      <c r="D92" s="160"/>
      <c r="E92" s="206"/>
      <c r="F92" s="160"/>
      <c r="G92" s="161"/>
      <c r="H92" s="161"/>
      <c r="I92" s="161"/>
      <c r="J92" s="52"/>
      <c r="L92" s="253">
        <f t="shared" si="22"/>
        <v>0</v>
      </c>
      <c r="M92" s="253" t="str">
        <f t="shared" si="27"/>
        <v/>
      </c>
      <c r="N92" s="253">
        <f t="shared" si="23"/>
        <v>0</v>
      </c>
      <c r="O92" s="253" t="str">
        <f t="shared" si="28"/>
        <v/>
      </c>
      <c r="P92" s="253">
        <f t="shared" si="29"/>
        <v>0</v>
      </c>
      <c r="Q92" s="253">
        <f t="shared" si="24"/>
        <v>0</v>
      </c>
      <c r="R92" s="253">
        <f t="shared" si="25"/>
        <v>0</v>
      </c>
      <c r="S92" s="253">
        <f t="shared" si="30"/>
        <v>0</v>
      </c>
      <c r="T92" s="253">
        <f t="shared" si="31"/>
        <v>0</v>
      </c>
      <c r="U92" s="253">
        <f t="shared" si="32"/>
        <v>0</v>
      </c>
      <c r="V92" s="253">
        <f t="shared" si="33"/>
        <v>0</v>
      </c>
      <c r="W92" s="253">
        <f t="shared" si="34"/>
        <v>0</v>
      </c>
    </row>
    <row r="93" spans="2:23" ht="15" customHeight="1" x14ac:dyDescent="0.35">
      <c r="B93" s="58" t="str">
        <f t="shared" si="26"/>
        <v>!!!</v>
      </c>
      <c r="C93" s="190" t="str">
        <f>IF(ISERROR(IF(LEN(E93)&gt;0,VLOOKUP(TEXT($E93,0),'Angaben Stationen'!$E$14:$J$213,6,0),"")),"STATION IST NICHT VORHANDEN",IF(LEN(E93)&gt;0,VLOOKUP(TEXT($E93,0),'Angaben Stationen'!$E$14:$J$213,6,0),""))</f>
        <v/>
      </c>
      <c r="D93" s="160"/>
      <c r="E93" s="206"/>
      <c r="F93" s="160"/>
      <c r="G93" s="161"/>
      <c r="H93" s="161"/>
      <c r="I93" s="161"/>
      <c r="J93" s="52"/>
      <c r="L93" s="253">
        <f t="shared" si="22"/>
        <v>0</v>
      </c>
      <c r="M93" s="253" t="str">
        <f t="shared" si="27"/>
        <v/>
      </c>
      <c r="N93" s="253">
        <f t="shared" si="23"/>
        <v>0</v>
      </c>
      <c r="O93" s="253" t="str">
        <f t="shared" si="28"/>
        <v/>
      </c>
      <c r="P93" s="253">
        <f t="shared" si="29"/>
        <v>0</v>
      </c>
      <c r="Q93" s="253">
        <f t="shared" si="24"/>
        <v>0</v>
      </c>
      <c r="R93" s="253">
        <f t="shared" si="25"/>
        <v>0</v>
      </c>
      <c r="S93" s="253">
        <f t="shared" si="30"/>
        <v>0</v>
      </c>
      <c r="T93" s="253">
        <f t="shared" si="31"/>
        <v>0</v>
      </c>
      <c r="U93" s="253">
        <f t="shared" si="32"/>
        <v>0</v>
      </c>
      <c r="V93" s="253">
        <f t="shared" si="33"/>
        <v>0</v>
      </c>
      <c r="W93" s="253">
        <f t="shared" si="34"/>
        <v>0</v>
      </c>
    </row>
    <row r="94" spans="2:23" ht="15" customHeight="1" x14ac:dyDescent="0.35">
      <c r="B94" s="58" t="str">
        <f t="shared" si="26"/>
        <v>!!!</v>
      </c>
      <c r="C94" s="190" t="str">
        <f>IF(ISERROR(IF(LEN(E94)&gt;0,VLOOKUP(TEXT($E94,0),'Angaben Stationen'!$E$14:$J$213,6,0),"")),"STATION IST NICHT VORHANDEN",IF(LEN(E94)&gt;0,VLOOKUP(TEXT($E94,0),'Angaben Stationen'!$E$14:$J$213,6,0),""))</f>
        <v/>
      </c>
      <c r="D94" s="160"/>
      <c r="E94" s="206"/>
      <c r="F94" s="160"/>
      <c r="G94" s="161"/>
      <c r="H94" s="161"/>
      <c r="I94" s="161"/>
      <c r="J94" s="52"/>
      <c r="L94" s="253">
        <f t="shared" si="22"/>
        <v>0</v>
      </c>
      <c r="M94" s="253" t="str">
        <f t="shared" si="27"/>
        <v/>
      </c>
      <c r="N94" s="253">
        <f t="shared" si="23"/>
        <v>0</v>
      </c>
      <c r="O94" s="253" t="str">
        <f t="shared" si="28"/>
        <v/>
      </c>
      <c r="P94" s="253">
        <f t="shared" si="29"/>
        <v>0</v>
      </c>
      <c r="Q94" s="253">
        <f t="shared" si="24"/>
        <v>0</v>
      </c>
      <c r="R94" s="253">
        <f t="shared" si="25"/>
        <v>0</v>
      </c>
      <c r="S94" s="253">
        <f t="shared" si="30"/>
        <v>0</v>
      </c>
      <c r="T94" s="253">
        <f t="shared" si="31"/>
        <v>0</v>
      </c>
      <c r="U94" s="253">
        <f t="shared" si="32"/>
        <v>0</v>
      </c>
      <c r="V94" s="253">
        <f t="shared" si="33"/>
        <v>0</v>
      </c>
      <c r="W94" s="253">
        <f t="shared" si="34"/>
        <v>0</v>
      </c>
    </row>
    <row r="95" spans="2:23" ht="15" customHeight="1" x14ac:dyDescent="0.35">
      <c r="B95" s="58" t="str">
        <f t="shared" si="26"/>
        <v>!!!</v>
      </c>
      <c r="C95" s="190" t="str">
        <f>IF(ISERROR(IF(LEN(E95)&gt;0,VLOOKUP(TEXT($E95,0),'Angaben Stationen'!$E$14:$J$213,6,0),"")),"STATION IST NICHT VORHANDEN",IF(LEN(E95)&gt;0,VLOOKUP(TEXT($E95,0),'Angaben Stationen'!$E$14:$J$213,6,0),""))</f>
        <v/>
      </c>
      <c r="D95" s="160"/>
      <c r="E95" s="206"/>
      <c r="F95" s="160"/>
      <c r="G95" s="161"/>
      <c r="H95" s="161"/>
      <c r="I95" s="161"/>
      <c r="J95" s="52"/>
      <c r="L95" s="253">
        <f t="shared" si="22"/>
        <v>0</v>
      </c>
      <c r="M95" s="253" t="str">
        <f t="shared" si="27"/>
        <v/>
      </c>
      <c r="N95" s="253">
        <f t="shared" si="23"/>
        <v>0</v>
      </c>
      <c r="O95" s="253" t="str">
        <f t="shared" si="28"/>
        <v/>
      </c>
      <c r="P95" s="253">
        <f t="shared" si="29"/>
        <v>0</v>
      </c>
      <c r="Q95" s="253">
        <f t="shared" si="24"/>
        <v>0</v>
      </c>
      <c r="R95" s="253">
        <f t="shared" si="25"/>
        <v>0</v>
      </c>
      <c r="S95" s="253">
        <f t="shared" si="30"/>
        <v>0</v>
      </c>
      <c r="T95" s="253">
        <f t="shared" si="31"/>
        <v>0</v>
      </c>
      <c r="U95" s="253">
        <f t="shared" si="32"/>
        <v>0</v>
      </c>
      <c r="V95" s="253">
        <f t="shared" si="33"/>
        <v>0</v>
      </c>
      <c r="W95" s="253">
        <f t="shared" si="34"/>
        <v>0</v>
      </c>
    </row>
    <row r="96" spans="2:23" ht="15" customHeight="1" x14ac:dyDescent="0.35">
      <c r="B96" s="58" t="str">
        <f t="shared" si="26"/>
        <v>!!!</v>
      </c>
      <c r="C96" s="190" t="str">
        <f>IF(ISERROR(IF(LEN(E96)&gt;0,VLOOKUP(TEXT($E96,0),'Angaben Stationen'!$E$14:$J$213,6,0),"")),"STATION IST NICHT VORHANDEN",IF(LEN(E96)&gt;0,VLOOKUP(TEXT($E96,0),'Angaben Stationen'!$E$14:$J$213,6,0),""))</f>
        <v/>
      </c>
      <c r="D96" s="160"/>
      <c r="E96" s="206"/>
      <c r="F96" s="160"/>
      <c r="G96" s="161"/>
      <c r="H96" s="161"/>
      <c r="I96" s="161"/>
      <c r="J96" s="52"/>
      <c r="L96" s="253">
        <f t="shared" si="22"/>
        <v>0</v>
      </c>
      <c r="M96" s="253" t="str">
        <f t="shared" si="27"/>
        <v/>
      </c>
      <c r="N96" s="253">
        <f t="shared" si="23"/>
        <v>0</v>
      </c>
      <c r="O96" s="253" t="str">
        <f t="shared" si="28"/>
        <v/>
      </c>
      <c r="P96" s="253">
        <f t="shared" si="29"/>
        <v>0</v>
      </c>
      <c r="Q96" s="253">
        <f t="shared" si="24"/>
        <v>0</v>
      </c>
      <c r="R96" s="253">
        <f t="shared" si="25"/>
        <v>0</v>
      </c>
      <c r="S96" s="253">
        <f t="shared" si="30"/>
        <v>0</v>
      </c>
      <c r="T96" s="253">
        <f t="shared" si="31"/>
        <v>0</v>
      </c>
      <c r="U96" s="253">
        <f t="shared" si="32"/>
        <v>0</v>
      </c>
      <c r="V96" s="253">
        <f t="shared" si="33"/>
        <v>0</v>
      </c>
      <c r="W96" s="253">
        <f t="shared" si="34"/>
        <v>0</v>
      </c>
    </row>
    <row r="97" spans="2:23" ht="15" customHeight="1" x14ac:dyDescent="0.35">
      <c r="B97" s="58" t="str">
        <f t="shared" si="26"/>
        <v>!!!</v>
      </c>
      <c r="C97" s="190" t="str">
        <f>IF(ISERROR(IF(LEN(E97)&gt;0,VLOOKUP(TEXT($E97,0),'Angaben Stationen'!$E$14:$J$213,6,0),"")),"STATION IST NICHT VORHANDEN",IF(LEN(E97)&gt;0,VLOOKUP(TEXT($E97,0),'Angaben Stationen'!$E$14:$J$213,6,0),""))</f>
        <v/>
      </c>
      <c r="D97" s="160"/>
      <c r="E97" s="206"/>
      <c r="F97" s="160"/>
      <c r="G97" s="161"/>
      <c r="H97" s="161"/>
      <c r="I97" s="161"/>
      <c r="J97" s="52"/>
      <c r="L97" s="253">
        <f t="shared" si="22"/>
        <v>0</v>
      </c>
      <c r="M97" s="253" t="str">
        <f t="shared" si="27"/>
        <v/>
      </c>
      <c r="N97" s="253">
        <f t="shared" si="23"/>
        <v>0</v>
      </c>
      <c r="O97" s="253" t="str">
        <f t="shared" si="28"/>
        <v/>
      </c>
      <c r="P97" s="253">
        <f t="shared" si="29"/>
        <v>0</v>
      </c>
      <c r="Q97" s="253">
        <f t="shared" si="24"/>
        <v>0</v>
      </c>
      <c r="R97" s="253">
        <f t="shared" si="25"/>
        <v>0</v>
      </c>
      <c r="S97" s="253">
        <f t="shared" si="30"/>
        <v>0</v>
      </c>
      <c r="T97" s="253">
        <f t="shared" si="31"/>
        <v>0</v>
      </c>
      <c r="U97" s="253">
        <f t="shared" si="32"/>
        <v>0</v>
      </c>
      <c r="V97" s="253">
        <f t="shared" si="33"/>
        <v>0</v>
      </c>
      <c r="W97" s="253">
        <f t="shared" si="34"/>
        <v>0</v>
      </c>
    </row>
    <row r="98" spans="2:23" ht="15" customHeight="1" x14ac:dyDescent="0.35">
      <c r="B98" s="58" t="str">
        <f t="shared" si="26"/>
        <v>!!!</v>
      </c>
      <c r="C98" s="190" t="str">
        <f>IF(ISERROR(IF(LEN(E98)&gt;0,VLOOKUP(TEXT($E98,0),'Angaben Stationen'!$E$14:$J$213,6,0),"")),"STATION IST NICHT VORHANDEN",IF(LEN(E98)&gt;0,VLOOKUP(TEXT($E98,0),'Angaben Stationen'!$E$14:$J$213,6,0),""))</f>
        <v/>
      </c>
      <c r="D98" s="160"/>
      <c r="E98" s="206"/>
      <c r="F98" s="160"/>
      <c r="G98" s="161"/>
      <c r="H98" s="161"/>
      <c r="I98" s="161"/>
      <c r="J98" s="52"/>
      <c r="L98" s="253">
        <f t="shared" si="22"/>
        <v>0</v>
      </c>
      <c r="M98" s="253" t="str">
        <f t="shared" si="27"/>
        <v/>
      </c>
      <c r="N98" s="253">
        <f t="shared" si="23"/>
        <v>0</v>
      </c>
      <c r="O98" s="253" t="str">
        <f t="shared" si="28"/>
        <v/>
      </c>
      <c r="P98" s="253">
        <f t="shared" si="29"/>
        <v>0</v>
      </c>
      <c r="Q98" s="253">
        <f t="shared" si="24"/>
        <v>0</v>
      </c>
      <c r="R98" s="253">
        <f t="shared" si="25"/>
        <v>0</v>
      </c>
      <c r="S98" s="253">
        <f t="shared" si="30"/>
        <v>0</v>
      </c>
      <c r="T98" s="253">
        <f t="shared" si="31"/>
        <v>0</v>
      </c>
      <c r="U98" s="253">
        <f t="shared" si="32"/>
        <v>0</v>
      </c>
      <c r="V98" s="253">
        <f t="shared" si="33"/>
        <v>0</v>
      </c>
      <c r="W98" s="253">
        <f t="shared" si="34"/>
        <v>0</v>
      </c>
    </row>
    <row r="99" spans="2:23" ht="15" customHeight="1" x14ac:dyDescent="0.35">
      <c r="B99" s="58" t="str">
        <f t="shared" si="26"/>
        <v>!!!</v>
      </c>
      <c r="C99" s="190" t="str">
        <f>IF(ISERROR(IF(LEN(E99)&gt;0,VLOOKUP(TEXT($E99,0),'Angaben Stationen'!$E$14:$J$213,6,0),"")),"STATION IST NICHT VORHANDEN",IF(LEN(E99)&gt;0,VLOOKUP(TEXT($E99,0),'Angaben Stationen'!$E$14:$J$213,6,0),""))</f>
        <v/>
      </c>
      <c r="D99" s="160"/>
      <c r="E99" s="206"/>
      <c r="F99" s="160"/>
      <c r="G99" s="161"/>
      <c r="H99" s="161"/>
      <c r="I99" s="161"/>
      <c r="J99" s="52"/>
      <c r="L99" s="253">
        <f t="shared" si="22"/>
        <v>0</v>
      </c>
      <c r="M99" s="253" t="str">
        <f t="shared" si="27"/>
        <v/>
      </c>
      <c r="N99" s="253">
        <f t="shared" si="23"/>
        <v>0</v>
      </c>
      <c r="O99" s="253" t="str">
        <f t="shared" si="28"/>
        <v/>
      </c>
      <c r="P99" s="253">
        <f t="shared" si="29"/>
        <v>0</v>
      </c>
      <c r="Q99" s="253">
        <f t="shared" si="24"/>
        <v>0</v>
      </c>
      <c r="R99" s="253">
        <f t="shared" si="25"/>
        <v>0</v>
      </c>
      <c r="S99" s="253">
        <f t="shared" si="30"/>
        <v>0</v>
      </c>
      <c r="T99" s="253">
        <f t="shared" si="31"/>
        <v>0</v>
      </c>
      <c r="U99" s="253">
        <f t="shared" si="32"/>
        <v>0</v>
      </c>
      <c r="V99" s="253">
        <f t="shared" si="33"/>
        <v>0</v>
      </c>
      <c r="W99" s="253">
        <f t="shared" si="34"/>
        <v>0</v>
      </c>
    </row>
    <row r="100" spans="2:23" ht="15" customHeight="1" x14ac:dyDescent="0.35">
      <c r="B100" s="58" t="str">
        <f t="shared" si="26"/>
        <v>!!!</v>
      </c>
      <c r="C100" s="190" t="str">
        <f>IF(ISERROR(IF(LEN(E100)&gt;0,VLOOKUP(TEXT($E100,0),'Angaben Stationen'!$E$14:$J$213,6,0),"")),"STATION IST NICHT VORHANDEN",IF(LEN(E100)&gt;0,VLOOKUP(TEXT($E100,0),'Angaben Stationen'!$E$14:$J$213,6,0),""))</f>
        <v/>
      </c>
      <c r="D100" s="160"/>
      <c r="E100" s="206"/>
      <c r="F100" s="160"/>
      <c r="G100" s="161"/>
      <c r="H100" s="161"/>
      <c r="I100" s="161"/>
      <c r="J100" s="52"/>
      <c r="L100" s="253">
        <f t="shared" si="22"/>
        <v>0</v>
      </c>
      <c r="M100" s="253" t="str">
        <f t="shared" si="27"/>
        <v/>
      </c>
      <c r="N100" s="253">
        <f t="shared" si="23"/>
        <v>0</v>
      </c>
      <c r="O100" s="253" t="str">
        <f t="shared" si="28"/>
        <v/>
      </c>
      <c r="P100" s="253">
        <f t="shared" si="29"/>
        <v>0</v>
      </c>
      <c r="Q100" s="253">
        <f t="shared" si="24"/>
        <v>0</v>
      </c>
      <c r="R100" s="253">
        <f t="shared" si="25"/>
        <v>0</v>
      </c>
      <c r="S100" s="253">
        <f t="shared" si="30"/>
        <v>0</v>
      </c>
      <c r="T100" s="253">
        <f t="shared" si="31"/>
        <v>0</v>
      </c>
      <c r="U100" s="253">
        <f t="shared" si="32"/>
        <v>0</v>
      </c>
      <c r="V100" s="253">
        <f t="shared" si="33"/>
        <v>0</v>
      </c>
      <c r="W100" s="253">
        <f t="shared" si="34"/>
        <v>0</v>
      </c>
    </row>
    <row r="101" spans="2:23" ht="15" customHeight="1" x14ac:dyDescent="0.35">
      <c r="B101" s="58" t="str">
        <f t="shared" si="26"/>
        <v>!!!</v>
      </c>
      <c r="C101" s="190" t="str">
        <f>IF(ISERROR(IF(LEN(E101)&gt;0,VLOOKUP(TEXT($E101,0),'Angaben Stationen'!$E$14:$J$213,6,0),"")),"STATION IST NICHT VORHANDEN",IF(LEN(E101)&gt;0,VLOOKUP(TEXT($E101,0),'Angaben Stationen'!$E$14:$J$213,6,0),""))</f>
        <v/>
      </c>
      <c r="D101" s="160"/>
      <c r="E101" s="206"/>
      <c r="F101" s="160"/>
      <c r="G101" s="161"/>
      <c r="H101" s="161"/>
      <c r="I101" s="161"/>
      <c r="J101" s="52"/>
      <c r="L101" s="253">
        <f t="shared" si="22"/>
        <v>0</v>
      </c>
      <c r="M101" s="253" t="str">
        <f t="shared" si="27"/>
        <v/>
      </c>
      <c r="N101" s="253">
        <f t="shared" si="23"/>
        <v>0</v>
      </c>
      <c r="O101" s="253" t="str">
        <f t="shared" si="28"/>
        <v/>
      </c>
      <c r="P101" s="253">
        <f t="shared" si="29"/>
        <v>0</v>
      </c>
      <c r="Q101" s="253">
        <f t="shared" si="24"/>
        <v>0</v>
      </c>
      <c r="R101" s="253">
        <f t="shared" si="25"/>
        <v>0</v>
      </c>
      <c r="S101" s="253">
        <f t="shared" si="30"/>
        <v>0</v>
      </c>
      <c r="T101" s="253">
        <f t="shared" si="31"/>
        <v>0</v>
      </c>
      <c r="U101" s="253">
        <f t="shared" si="32"/>
        <v>0</v>
      </c>
      <c r="V101" s="253">
        <f t="shared" si="33"/>
        <v>0</v>
      </c>
      <c r="W101" s="253">
        <f t="shared" si="34"/>
        <v>0</v>
      </c>
    </row>
    <row r="102" spans="2:23" ht="15" customHeight="1" x14ac:dyDescent="0.35">
      <c r="B102" s="58" t="str">
        <f t="shared" si="26"/>
        <v>!!!</v>
      </c>
      <c r="C102" s="190" t="str">
        <f>IF(ISERROR(IF(LEN(E102)&gt;0,VLOOKUP(TEXT($E102,0),'Angaben Stationen'!$E$14:$J$213,6,0),"")),"STATION IST NICHT VORHANDEN",IF(LEN(E102)&gt;0,VLOOKUP(TEXT($E102,0),'Angaben Stationen'!$E$14:$J$213,6,0),""))</f>
        <v/>
      </c>
      <c r="D102" s="160"/>
      <c r="E102" s="206"/>
      <c r="F102" s="160"/>
      <c r="G102" s="161"/>
      <c r="H102" s="161"/>
      <c r="I102" s="161"/>
      <c r="J102" s="52"/>
      <c r="L102" s="253">
        <f t="shared" si="22"/>
        <v>0</v>
      </c>
      <c r="M102" s="253" t="str">
        <f t="shared" si="27"/>
        <v/>
      </c>
      <c r="N102" s="253">
        <f t="shared" si="23"/>
        <v>0</v>
      </c>
      <c r="O102" s="253" t="str">
        <f t="shared" si="28"/>
        <v/>
      </c>
      <c r="P102" s="253">
        <f t="shared" si="29"/>
        <v>0</v>
      </c>
      <c r="Q102" s="253">
        <f t="shared" si="24"/>
        <v>0</v>
      </c>
      <c r="R102" s="253">
        <f t="shared" si="25"/>
        <v>0</v>
      </c>
      <c r="S102" s="253">
        <f t="shared" si="30"/>
        <v>0</v>
      </c>
      <c r="T102" s="253">
        <f t="shared" si="31"/>
        <v>0</v>
      </c>
      <c r="U102" s="253">
        <f t="shared" si="32"/>
        <v>0</v>
      </c>
      <c r="V102" s="253">
        <f t="shared" si="33"/>
        <v>0</v>
      </c>
      <c r="W102" s="253">
        <f t="shared" si="34"/>
        <v>0</v>
      </c>
    </row>
    <row r="103" spans="2:23" ht="15" customHeight="1" x14ac:dyDescent="0.35">
      <c r="B103" s="58" t="str">
        <f t="shared" si="26"/>
        <v>!!!</v>
      </c>
      <c r="C103" s="190" t="str">
        <f>IF(ISERROR(IF(LEN(E103)&gt;0,VLOOKUP(TEXT($E103,0),'Angaben Stationen'!$E$14:$J$213,6,0),"")),"STATION IST NICHT VORHANDEN",IF(LEN(E103)&gt;0,VLOOKUP(TEXT($E103,0),'Angaben Stationen'!$E$14:$J$213,6,0),""))</f>
        <v/>
      </c>
      <c r="D103" s="160"/>
      <c r="E103" s="206"/>
      <c r="F103" s="160"/>
      <c r="G103" s="161"/>
      <c r="H103" s="161"/>
      <c r="I103" s="161"/>
      <c r="J103" s="52"/>
      <c r="L103" s="253">
        <f t="shared" si="22"/>
        <v>0</v>
      </c>
      <c r="M103" s="253" t="str">
        <f t="shared" si="27"/>
        <v/>
      </c>
      <c r="N103" s="253">
        <f t="shared" si="23"/>
        <v>0</v>
      </c>
      <c r="O103" s="253" t="str">
        <f t="shared" si="28"/>
        <v/>
      </c>
      <c r="P103" s="253">
        <f t="shared" si="29"/>
        <v>0</v>
      </c>
      <c r="Q103" s="253">
        <f t="shared" si="24"/>
        <v>0</v>
      </c>
      <c r="R103" s="253">
        <f t="shared" si="25"/>
        <v>0</v>
      </c>
      <c r="S103" s="253">
        <f t="shared" si="30"/>
        <v>0</v>
      </c>
      <c r="T103" s="253">
        <f t="shared" si="31"/>
        <v>0</v>
      </c>
      <c r="U103" s="253">
        <f t="shared" si="32"/>
        <v>0</v>
      </c>
      <c r="V103" s="253">
        <f t="shared" si="33"/>
        <v>0</v>
      </c>
      <c r="W103" s="253">
        <f t="shared" si="34"/>
        <v>0</v>
      </c>
    </row>
    <row r="104" spans="2:23" ht="15" customHeight="1" x14ac:dyDescent="0.35">
      <c r="B104" s="58" t="str">
        <f t="shared" si="26"/>
        <v>!!!</v>
      </c>
      <c r="C104" s="190" t="str">
        <f>IF(ISERROR(IF(LEN(E104)&gt;0,VLOOKUP(TEXT($E104,0),'Angaben Stationen'!$E$14:$J$213,6,0),"")),"STATION IST NICHT VORHANDEN",IF(LEN(E104)&gt;0,VLOOKUP(TEXT($E104,0),'Angaben Stationen'!$E$14:$J$213,6,0),""))</f>
        <v/>
      </c>
      <c r="D104" s="160"/>
      <c r="E104" s="206"/>
      <c r="F104" s="160"/>
      <c r="G104" s="161"/>
      <c r="H104" s="161"/>
      <c r="I104" s="161"/>
      <c r="J104" s="52"/>
      <c r="L104" s="253">
        <f t="shared" si="22"/>
        <v>0</v>
      </c>
      <c r="M104" s="253" t="str">
        <f t="shared" si="27"/>
        <v/>
      </c>
      <c r="N104" s="253">
        <f t="shared" si="23"/>
        <v>0</v>
      </c>
      <c r="O104" s="253" t="str">
        <f t="shared" si="28"/>
        <v/>
      </c>
      <c r="P104" s="253">
        <f t="shared" si="29"/>
        <v>0</v>
      </c>
      <c r="Q104" s="253">
        <f t="shared" si="24"/>
        <v>0</v>
      </c>
      <c r="R104" s="253">
        <f t="shared" si="25"/>
        <v>0</v>
      </c>
      <c r="S104" s="253">
        <f t="shared" si="30"/>
        <v>0</v>
      </c>
      <c r="T104" s="253">
        <f t="shared" si="31"/>
        <v>0</v>
      </c>
      <c r="U104" s="253">
        <f t="shared" si="32"/>
        <v>0</v>
      </c>
      <c r="V104" s="253">
        <f t="shared" si="33"/>
        <v>0</v>
      </c>
      <c r="W104" s="253">
        <f t="shared" si="34"/>
        <v>0</v>
      </c>
    </row>
    <row r="105" spans="2:23" ht="15" customHeight="1" x14ac:dyDescent="0.35">
      <c r="B105" s="58" t="str">
        <f t="shared" si="26"/>
        <v>!!!</v>
      </c>
      <c r="C105" s="190" t="str">
        <f>IF(ISERROR(IF(LEN(E105)&gt;0,VLOOKUP(TEXT($E105,0),'Angaben Stationen'!$E$14:$J$213,6,0),"")),"STATION IST NICHT VORHANDEN",IF(LEN(E105)&gt;0,VLOOKUP(TEXT($E105,0),'Angaben Stationen'!$E$14:$J$213,6,0),""))</f>
        <v/>
      </c>
      <c r="D105" s="160"/>
      <c r="E105" s="206"/>
      <c r="F105" s="160"/>
      <c r="G105" s="161"/>
      <c r="H105" s="161"/>
      <c r="I105" s="161"/>
      <c r="J105" s="52"/>
      <c r="L105" s="253">
        <f t="shared" si="22"/>
        <v>0</v>
      </c>
      <c r="M105" s="253" t="str">
        <f t="shared" si="27"/>
        <v/>
      </c>
      <c r="N105" s="253">
        <f t="shared" si="23"/>
        <v>0</v>
      </c>
      <c r="O105" s="253" t="str">
        <f t="shared" si="28"/>
        <v/>
      </c>
      <c r="P105" s="253">
        <f t="shared" si="29"/>
        <v>0</v>
      </c>
      <c r="Q105" s="253">
        <f t="shared" si="24"/>
        <v>0</v>
      </c>
      <c r="R105" s="253">
        <f t="shared" si="25"/>
        <v>0</v>
      </c>
      <c r="S105" s="253">
        <f t="shared" si="30"/>
        <v>0</v>
      </c>
      <c r="T105" s="253">
        <f t="shared" si="31"/>
        <v>0</v>
      </c>
      <c r="U105" s="253">
        <f t="shared" si="32"/>
        <v>0</v>
      </c>
      <c r="V105" s="253">
        <f t="shared" si="33"/>
        <v>0</v>
      </c>
      <c r="W105" s="253">
        <f t="shared" si="34"/>
        <v>0</v>
      </c>
    </row>
    <row r="106" spans="2:23" ht="15" customHeight="1" x14ac:dyDescent="0.35">
      <c r="B106" s="58" t="str">
        <f t="shared" si="26"/>
        <v>!!!</v>
      </c>
      <c r="C106" s="190" t="str">
        <f>IF(ISERROR(IF(LEN(E106)&gt;0,VLOOKUP(TEXT($E106,0),'Angaben Stationen'!$E$14:$J$213,6,0),"")),"STATION IST NICHT VORHANDEN",IF(LEN(E106)&gt;0,VLOOKUP(TEXT($E106,0),'Angaben Stationen'!$E$14:$J$213,6,0),""))</f>
        <v/>
      </c>
      <c r="D106" s="160"/>
      <c r="E106" s="206"/>
      <c r="F106" s="160"/>
      <c r="G106" s="161"/>
      <c r="H106" s="161"/>
      <c r="I106" s="161"/>
      <c r="J106" s="52"/>
      <c r="L106" s="253">
        <f t="shared" si="22"/>
        <v>0</v>
      </c>
      <c r="M106" s="253" t="str">
        <f t="shared" si="27"/>
        <v/>
      </c>
      <c r="N106" s="253">
        <f t="shared" si="23"/>
        <v>0</v>
      </c>
      <c r="O106" s="253" t="str">
        <f t="shared" si="28"/>
        <v/>
      </c>
      <c r="P106" s="253">
        <f t="shared" si="29"/>
        <v>0</v>
      </c>
      <c r="Q106" s="253">
        <f t="shared" si="24"/>
        <v>0</v>
      </c>
      <c r="R106" s="253">
        <f t="shared" si="25"/>
        <v>0</v>
      </c>
      <c r="S106" s="253">
        <f t="shared" si="30"/>
        <v>0</v>
      </c>
      <c r="T106" s="253">
        <f t="shared" si="31"/>
        <v>0</v>
      </c>
      <c r="U106" s="253">
        <f t="shared" si="32"/>
        <v>0</v>
      </c>
      <c r="V106" s="253">
        <f t="shared" si="33"/>
        <v>0</v>
      </c>
      <c r="W106" s="253">
        <f t="shared" si="34"/>
        <v>0</v>
      </c>
    </row>
    <row r="107" spans="2:23" ht="15" customHeight="1" x14ac:dyDescent="0.35">
      <c r="B107" s="58" t="str">
        <f t="shared" si="26"/>
        <v>!!!</v>
      </c>
      <c r="C107" s="190" t="str">
        <f>IF(ISERROR(IF(LEN(E107)&gt;0,VLOOKUP(TEXT($E107,0),'Angaben Stationen'!$E$14:$J$213,6,0),"")),"STATION IST NICHT VORHANDEN",IF(LEN(E107)&gt;0,VLOOKUP(TEXT($E107,0),'Angaben Stationen'!$E$14:$J$213,6,0),""))</f>
        <v/>
      </c>
      <c r="D107" s="160"/>
      <c r="E107" s="206"/>
      <c r="F107" s="160"/>
      <c r="G107" s="161"/>
      <c r="H107" s="161"/>
      <c r="I107" s="161"/>
      <c r="J107" s="52"/>
      <c r="L107" s="253">
        <f t="shared" si="22"/>
        <v>0</v>
      </c>
      <c r="M107" s="253" t="str">
        <f t="shared" si="27"/>
        <v/>
      </c>
      <c r="N107" s="253">
        <f t="shared" si="23"/>
        <v>0</v>
      </c>
      <c r="O107" s="253" t="str">
        <f t="shared" si="28"/>
        <v/>
      </c>
      <c r="P107" s="253">
        <f t="shared" si="29"/>
        <v>0</v>
      </c>
      <c r="Q107" s="253">
        <f t="shared" si="24"/>
        <v>0</v>
      </c>
      <c r="R107" s="253">
        <f t="shared" si="25"/>
        <v>0</v>
      </c>
      <c r="S107" s="253">
        <f t="shared" si="30"/>
        <v>0</v>
      </c>
      <c r="T107" s="253">
        <f t="shared" si="31"/>
        <v>0</v>
      </c>
      <c r="U107" s="253">
        <f t="shared" si="32"/>
        <v>0</v>
      </c>
      <c r="V107" s="253">
        <f t="shared" si="33"/>
        <v>0</v>
      </c>
      <c r="W107" s="253">
        <f t="shared" si="34"/>
        <v>0</v>
      </c>
    </row>
    <row r="108" spans="2:23" ht="15" customHeight="1" x14ac:dyDescent="0.35">
      <c r="B108" s="58" t="str">
        <f t="shared" si="26"/>
        <v>!!!</v>
      </c>
      <c r="C108" s="190" t="str">
        <f>IF(ISERROR(IF(LEN(E108)&gt;0,VLOOKUP(TEXT($E108,0),'Angaben Stationen'!$E$14:$J$213,6,0),"")),"STATION IST NICHT VORHANDEN",IF(LEN(E108)&gt;0,VLOOKUP(TEXT($E108,0),'Angaben Stationen'!$E$14:$J$213,6,0),""))</f>
        <v/>
      </c>
      <c r="D108" s="160"/>
      <c r="E108" s="206"/>
      <c r="F108" s="160"/>
      <c r="G108" s="161"/>
      <c r="H108" s="161"/>
      <c r="I108" s="161"/>
      <c r="J108" s="52"/>
      <c r="L108" s="253">
        <f t="shared" si="22"/>
        <v>0</v>
      </c>
      <c r="M108" s="253" t="str">
        <f t="shared" si="27"/>
        <v/>
      </c>
      <c r="N108" s="253">
        <f t="shared" si="23"/>
        <v>0</v>
      </c>
      <c r="O108" s="253" t="str">
        <f t="shared" si="28"/>
        <v/>
      </c>
      <c r="P108" s="253">
        <f t="shared" si="29"/>
        <v>0</v>
      </c>
      <c r="Q108" s="253">
        <f t="shared" si="24"/>
        <v>0</v>
      </c>
      <c r="R108" s="253">
        <f t="shared" si="25"/>
        <v>0</v>
      </c>
      <c r="S108" s="253">
        <f t="shared" si="30"/>
        <v>0</v>
      </c>
      <c r="T108" s="253">
        <f t="shared" si="31"/>
        <v>0</v>
      </c>
      <c r="U108" s="253">
        <f t="shared" si="32"/>
        <v>0</v>
      </c>
      <c r="V108" s="253">
        <f t="shared" si="33"/>
        <v>0</v>
      </c>
      <c r="W108" s="253">
        <f t="shared" si="34"/>
        <v>0</v>
      </c>
    </row>
    <row r="109" spans="2:23" ht="15" customHeight="1" x14ac:dyDescent="0.35">
      <c r="B109" s="58" t="str">
        <f t="shared" si="26"/>
        <v>!!!</v>
      </c>
      <c r="C109" s="190" t="str">
        <f>IF(ISERROR(IF(LEN(E109)&gt;0,VLOOKUP(TEXT($E109,0),'Angaben Stationen'!$E$14:$J$213,6,0),"")),"STATION IST NICHT VORHANDEN",IF(LEN(E109)&gt;0,VLOOKUP(TEXT($E109,0),'Angaben Stationen'!$E$14:$J$213,6,0),""))</f>
        <v/>
      </c>
      <c r="D109" s="160"/>
      <c r="E109" s="206"/>
      <c r="F109" s="160"/>
      <c r="G109" s="161"/>
      <c r="H109" s="161"/>
      <c r="I109" s="161"/>
      <c r="J109" s="52"/>
      <c r="L109" s="253">
        <f t="shared" si="22"/>
        <v>0</v>
      </c>
      <c r="M109" s="253" t="str">
        <f t="shared" si="27"/>
        <v/>
      </c>
      <c r="N109" s="253">
        <f t="shared" si="23"/>
        <v>0</v>
      </c>
      <c r="O109" s="253" t="str">
        <f t="shared" si="28"/>
        <v/>
      </c>
      <c r="P109" s="253">
        <f t="shared" si="29"/>
        <v>0</v>
      </c>
      <c r="Q109" s="253">
        <f t="shared" si="24"/>
        <v>0</v>
      </c>
      <c r="R109" s="253">
        <f t="shared" si="25"/>
        <v>0</v>
      </c>
      <c r="S109" s="253">
        <f t="shared" si="30"/>
        <v>0</v>
      </c>
      <c r="T109" s="253">
        <f t="shared" si="31"/>
        <v>0</v>
      </c>
      <c r="U109" s="253">
        <f t="shared" si="32"/>
        <v>0</v>
      </c>
      <c r="V109" s="253">
        <f t="shared" si="33"/>
        <v>0</v>
      </c>
      <c r="W109" s="253">
        <f t="shared" si="34"/>
        <v>0</v>
      </c>
    </row>
    <row r="110" spans="2:23" ht="15" customHeight="1" x14ac:dyDescent="0.35">
      <c r="B110" s="58" t="str">
        <f t="shared" si="26"/>
        <v>!!!</v>
      </c>
      <c r="C110" s="190" t="str">
        <f>IF(ISERROR(IF(LEN(E110)&gt;0,VLOOKUP(TEXT($E110,0),'Angaben Stationen'!$E$14:$J$213,6,0),"")),"STATION IST NICHT VORHANDEN",IF(LEN(E110)&gt;0,VLOOKUP(TEXT($E110,0),'Angaben Stationen'!$E$14:$J$213,6,0),""))</f>
        <v/>
      </c>
      <c r="D110" s="160"/>
      <c r="E110" s="206"/>
      <c r="F110" s="160"/>
      <c r="G110" s="161"/>
      <c r="H110" s="161"/>
      <c r="I110" s="161"/>
      <c r="J110" s="52"/>
      <c r="L110" s="253">
        <f t="shared" si="22"/>
        <v>0</v>
      </c>
      <c r="M110" s="253" t="str">
        <f t="shared" si="27"/>
        <v/>
      </c>
      <c r="N110" s="253">
        <f t="shared" si="23"/>
        <v>0</v>
      </c>
      <c r="O110" s="253" t="str">
        <f t="shared" si="28"/>
        <v/>
      </c>
      <c r="P110" s="253">
        <f t="shared" si="29"/>
        <v>0</v>
      </c>
      <c r="Q110" s="253">
        <f t="shared" si="24"/>
        <v>0</v>
      </c>
      <c r="R110" s="253">
        <f t="shared" si="25"/>
        <v>0</v>
      </c>
      <c r="S110" s="253">
        <f t="shared" si="30"/>
        <v>0</v>
      </c>
      <c r="T110" s="253">
        <f t="shared" si="31"/>
        <v>0</v>
      </c>
      <c r="U110" s="253">
        <f t="shared" si="32"/>
        <v>0</v>
      </c>
      <c r="V110" s="253">
        <f t="shared" si="33"/>
        <v>0</v>
      </c>
      <c r="W110" s="253">
        <f t="shared" si="34"/>
        <v>0</v>
      </c>
    </row>
    <row r="111" spans="2:23" ht="15" customHeight="1" x14ac:dyDescent="0.35">
      <c r="B111" s="58" t="str">
        <f t="shared" si="26"/>
        <v>!!!</v>
      </c>
      <c r="C111" s="190" t="str">
        <f>IF(ISERROR(IF(LEN(E111)&gt;0,VLOOKUP(TEXT($E111,0),'Angaben Stationen'!$E$14:$J$213,6,0),"")),"STATION IST NICHT VORHANDEN",IF(LEN(E111)&gt;0,VLOOKUP(TEXT($E111,0),'Angaben Stationen'!$E$14:$J$213,6,0),""))</f>
        <v/>
      </c>
      <c r="D111" s="160"/>
      <c r="E111" s="206"/>
      <c r="F111" s="160"/>
      <c r="G111" s="161"/>
      <c r="H111" s="161"/>
      <c r="I111" s="161"/>
      <c r="J111" s="52"/>
      <c r="L111" s="253">
        <f t="shared" si="22"/>
        <v>0</v>
      </c>
      <c r="M111" s="253" t="str">
        <f t="shared" si="27"/>
        <v/>
      </c>
      <c r="N111" s="253">
        <f t="shared" si="23"/>
        <v>0</v>
      </c>
      <c r="O111" s="253" t="str">
        <f t="shared" si="28"/>
        <v/>
      </c>
      <c r="P111" s="253">
        <f t="shared" si="29"/>
        <v>0</v>
      </c>
      <c r="Q111" s="253">
        <f t="shared" si="24"/>
        <v>0</v>
      </c>
      <c r="R111" s="253">
        <f t="shared" si="25"/>
        <v>0</v>
      </c>
      <c r="S111" s="253">
        <f t="shared" si="30"/>
        <v>0</v>
      </c>
      <c r="T111" s="253">
        <f t="shared" si="31"/>
        <v>0</v>
      </c>
      <c r="U111" s="253">
        <f t="shared" si="32"/>
        <v>0</v>
      </c>
      <c r="V111" s="253">
        <f t="shared" si="33"/>
        <v>0</v>
      </c>
      <c r="W111" s="253">
        <f t="shared" si="34"/>
        <v>0</v>
      </c>
    </row>
    <row r="112" spans="2:23" ht="15" customHeight="1" x14ac:dyDescent="0.35">
      <c r="B112" s="58" t="str">
        <f t="shared" si="26"/>
        <v>!!!</v>
      </c>
      <c r="C112" s="190" t="str">
        <f>IF(ISERROR(IF(LEN(E112)&gt;0,VLOOKUP(TEXT($E112,0),'Angaben Stationen'!$E$14:$J$213,6,0),"")),"STATION IST NICHT VORHANDEN",IF(LEN(E112)&gt;0,VLOOKUP(TEXT($E112,0),'Angaben Stationen'!$E$14:$J$213,6,0),""))</f>
        <v/>
      </c>
      <c r="D112" s="160"/>
      <c r="E112" s="206"/>
      <c r="F112" s="160"/>
      <c r="G112" s="161"/>
      <c r="H112" s="161"/>
      <c r="I112" s="161"/>
      <c r="J112" s="52"/>
      <c r="L112" s="253">
        <f t="shared" ref="L112:L143" si="35">IF(LEN(B112)&gt;0,0,1)</f>
        <v>0</v>
      </c>
      <c r="M112" s="253" t="str">
        <f t="shared" si="27"/>
        <v/>
      </c>
      <c r="N112" s="253">
        <f t="shared" ref="N112:N143" si="36">IF(LEN(E112)&gt;0,1,0)</f>
        <v>0</v>
      </c>
      <c r="O112" s="253" t="str">
        <f t="shared" si="28"/>
        <v/>
      </c>
      <c r="P112" s="253">
        <f t="shared" si="29"/>
        <v>0</v>
      </c>
      <c r="Q112" s="253">
        <f t="shared" ref="Q112:Q143" si="37">IF(LEN(F112)&gt;0,1,0)</f>
        <v>0</v>
      </c>
      <c r="R112" s="253">
        <f t="shared" ref="R112:R143" si="38">IF(LEN(G112)&gt;0,1,0)</f>
        <v>0</v>
      </c>
      <c r="S112" s="253">
        <f t="shared" si="30"/>
        <v>0</v>
      </c>
      <c r="T112" s="253">
        <f t="shared" si="31"/>
        <v>0</v>
      </c>
      <c r="U112" s="253">
        <f t="shared" si="32"/>
        <v>0</v>
      </c>
      <c r="V112" s="253">
        <f t="shared" si="33"/>
        <v>0</v>
      </c>
      <c r="W112" s="253">
        <f t="shared" si="34"/>
        <v>0</v>
      </c>
    </row>
    <row r="113" spans="2:23" ht="15" customHeight="1" x14ac:dyDescent="0.35">
      <c r="B113" s="58" t="str">
        <f t="shared" si="26"/>
        <v>!!!</v>
      </c>
      <c r="C113" s="190" t="str">
        <f>IF(ISERROR(IF(LEN(E113)&gt;0,VLOOKUP(TEXT($E113,0),'Angaben Stationen'!$E$14:$J$213,6,0),"")),"STATION IST NICHT VORHANDEN",IF(LEN(E113)&gt;0,VLOOKUP(TEXT($E113,0),'Angaben Stationen'!$E$14:$J$213,6,0),""))</f>
        <v/>
      </c>
      <c r="D113" s="160"/>
      <c r="E113" s="206"/>
      <c r="F113" s="160"/>
      <c r="G113" s="161"/>
      <c r="H113" s="161"/>
      <c r="I113" s="161"/>
      <c r="J113" s="52"/>
      <c r="L113" s="253">
        <f t="shared" si="35"/>
        <v>0</v>
      </c>
      <c r="M113" s="253" t="str">
        <f t="shared" si="27"/>
        <v/>
      </c>
      <c r="N113" s="253">
        <f t="shared" si="36"/>
        <v>0</v>
      </c>
      <c r="O113" s="253" t="str">
        <f t="shared" si="28"/>
        <v/>
      </c>
      <c r="P113" s="253">
        <f t="shared" si="29"/>
        <v>0</v>
      </c>
      <c r="Q113" s="253">
        <f t="shared" si="37"/>
        <v>0</v>
      </c>
      <c r="R113" s="253">
        <f t="shared" si="38"/>
        <v>0</v>
      </c>
      <c r="S113" s="253">
        <f t="shared" si="30"/>
        <v>0</v>
      </c>
      <c r="T113" s="253">
        <f t="shared" si="31"/>
        <v>0</v>
      </c>
      <c r="U113" s="253">
        <f t="shared" si="32"/>
        <v>0</v>
      </c>
      <c r="V113" s="253">
        <f t="shared" si="33"/>
        <v>0</v>
      </c>
      <c r="W113" s="253">
        <f t="shared" si="34"/>
        <v>0</v>
      </c>
    </row>
    <row r="114" spans="2:23" ht="15" customHeight="1" x14ac:dyDescent="0.35">
      <c r="B114" s="58" t="str">
        <f t="shared" si="26"/>
        <v>!!!</v>
      </c>
      <c r="C114" s="190" t="str">
        <f>IF(ISERROR(IF(LEN(E114)&gt;0,VLOOKUP(TEXT($E114,0),'Angaben Stationen'!$E$14:$J$213,6,0),"")),"STATION IST NICHT VORHANDEN",IF(LEN(E114)&gt;0,VLOOKUP(TEXT($E114,0),'Angaben Stationen'!$E$14:$J$213,6,0),""))</f>
        <v/>
      </c>
      <c r="D114" s="160"/>
      <c r="E114" s="206"/>
      <c r="F114" s="160"/>
      <c r="G114" s="161"/>
      <c r="H114" s="161"/>
      <c r="I114" s="161"/>
      <c r="J114" s="52"/>
      <c r="L114" s="253">
        <f t="shared" si="35"/>
        <v>0</v>
      </c>
      <c r="M114" s="253" t="str">
        <f t="shared" si="27"/>
        <v/>
      </c>
      <c r="N114" s="253">
        <f t="shared" si="36"/>
        <v>0</v>
      </c>
      <c r="O114" s="253" t="str">
        <f t="shared" si="28"/>
        <v/>
      </c>
      <c r="P114" s="253">
        <f t="shared" si="29"/>
        <v>0</v>
      </c>
      <c r="Q114" s="253">
        <f t="shared" si="37"/>
        <v>0</v>
      </c>
      <c r="R114" s="253">
        <f t="shared" si="38"/>
        <v>0</v>
      </c>
      <c r="S114" s="253">
        <f t="shared" si="30"/>
        <v>0</v>
      </c>
      <c r="T114" s="253">
        <f t="shared" si="31"/>
        <v>0</v>
      </c>
      <c r="U114" s="253">
        <f t="shared" si="32"/>
        <v>0</v>
      </c>
      <c r="V114" s="253">
        <f t="shared" si="33"/>
        <v>0</v>
      </c>
      <c r="W114" s="253">
        <f t="shared" si="34"/>
        <v>0</v>
      </c>
    </row>
    <row r="115" spans="2:23" ht="15" customHeight="1" x14ac:dyDescent="0.35">
      <c r="B115" s="58" t="str">
        <f t="shared" si="26"/>
        <v>!!!</v>
      </c>
      <c r="C115" s="190" t="str">
        <f>IF(ISERROR(IF(LEN(E115)&gt;0,VLOOKUP(TEXT($E115,0),'Angaben Stationen'!$E$14:$J$213,6,0),"")),"STATION IST NICHT VORHANDEN",IF(LEN(E115)&gt;0,VLOOKUP(TEXT($E115,0),'Angaben Stationen'!$E$14:$J$213,6,0),""))</f>
        <v/>
      </c>
      <c r="D115" s="160"/>
      <c r="E115" s="206"/>
      <c r="F115" s="160"/>
      <c r="G115" s="161"/>
      <c r="H115" s="161"/>
      <c r="I115" s="161"/>
      <c r="J115" s="52"/>
      <c r="L115" s="253">
        <f t="shared" si="35"/>
        <v>0</v>
      </c>
      <c r="M115" s="253" t="str">
        <f t="shared" si="27"/>
        <v/>
      </c>
      <c r="N115" s="253">
        <f t="shared" si="36"/>
        <v>0</v>
      </c>
      <c r="O115" s="253" t="str">
        <f t="shared" si="28"/>
        <v/>
      </c>
      <c r="P115" s="253">
        <f t="shared" si="29"/>
        <v>0</v>
      </c>
      <c r="Q115" s="253">
        <f t="shared" si="37"/>
        <v>0</v>
      </c>
      <c r="R115" s="253">
        <f t="shared" si="38"/>
        <v>0</v>
      </c>
      <c r="S115" s="253">
        <f t="shared" si="30"/>
        <v>0</v>
      </c>
      <c r="T115" s="253">
        <f t="shared" si="31"/>
        <v>0</v>
      </c>
      <c r="U115" s="253">
        <f t="shared" si="32"/>
        <v>0</v>
      </c>
      <c r="V115" s="253">
        <f t="shared" si="33"/>
        <v>0</v>
      </c>
      <c r="W115" s="253">
        <f t="shared" si="34"/>
        <v>0</v>
      </c>
    </row>
    <row r="116" spans="2:23" ht="15" customHeight="1" x14ac:dyDescent="0.35">
      <c r="B116" s="58" t="str">
        <f t="shared" si="26"/>
        <v>!!!</v>
      </c>
      <c r="C116" s="190" t="str">
        <f>IF(ISERROR(IF(LEN(E116)&gt;0,VLOOKUP(TEXT($E116,0),'Angaben Stationen'!$E$14:$J$213,6,0),"")),"STATION IST NICHT VORHANDEN",IF(LEN(E116)&gt;0,VLOOKUP(TEXT($E116,0),'Angaben Stationen'!$E$14:$J$213,6,0),""))</f>
        <v/>
      </c>
      <c r="D116" s="160"/>
      <c r="E116" s="206"/>
      <c r="F116" s="160"/>
      <c r="G116" s="161"/>
      <c r="H116" s="161"/>
      <c r="I116" s="161"/>
      <c r="J116" s="52"/>
      <c r="L116" s="253">
        <f t="shared" si="35"/>
        <v>0</v>
      </c>
      <c r="M116" s="253" t="str">
        <f t="shared" si="27"/>
        <v/>
      </c>
      <c r="N116" s="253">
        <f t="shared" si="36"/>
        <v>0</v>
      </c>
      <c r="O116" s="253" t="str">
        <f t="shared" si="28"/>
        <v/>
      </c>
      <c r="P116" s="253">
        <f t="shared" si="29"/>
        <v>0</v>
      </c>
      <c r="Q116" s="253">
        <f t="shared" si="37"/>
        <v>0</v>
      </c>
      <c r="R116" s="253">
        <f t="shared" si="38"/>
        <v>0</v>
      </c>
      <c r="S116" s="253">
        <f t="shared" si="30"/>
        <v>0</v>
      </c>
      <c r="T116" s="253">
        <f t="shared" si="31"/>
        <v>0</v>
      </c>
      <c r="U116" s="253">
        <f t="shared" si="32"/>
        <v>0</v>
      </c>
      <c r="V116" s="253">
        <f t="shared" si="33"/>
        <v>0</v>
      </c>
      <c r="W116" s="253">
        <f t="shared" si="34"/>
        <v>0</v>
      </c>
    </row>
    <row r="117" spans="2:23" ht="15" customHeight="1" x14ac:dyDescent="0.35">
      <c r="B117" s="58" t="str">
        <f t="shared" si="26"/>
        <v>!!!</v>
      </c>
      <c r="C117" s="190" t="str">
        <f>IF(ISERROR(IF(LEN(E117)&gt;0,VLOOKUP(TEXT($E117,0),'Angaben Stationen'!$E$14:$J$213,6,0),"")),"STATION IST NICHT VORHANDEN",IF(LEN(E117)&gt;0,VLOOKUP(TEXT($E117,0),'Angaben Stationen'!$E$14:$J$213,6,0),""))</f>
        <v/>
      </c>
      <c r="D117" s="160"/>
      <c r="E117" s="206"/>
      <c r="F117" s="160"/>
      <c r="G117" s="161"/>
      <c r="H117" s="161"/>
      <c r="I117" s="161"/>
      <c r="J117" s="52"/>
      <c r="L117" s="253">
        <f t="shared" si="35"/>
        <v>0</v>
      </c>
      <c r="M117" s="253" t="str">
        <f t="shared" si="27"/>
        <v/>
      </c>
      <c r="N117" s="253">
        <f t="shared" si="36"/>
        <v>0</v>
      </c>
      <c r="O117" s="253" t="str">
        <f t="shared" si="28"/>
        <v/>
      </c>
      <c r="P117" s="253">
        <f t="shared" si="29"/>
        <v>0</v>
      </c>
      <c r="Q117" s="253">
        <f t="shared" si="37"/>
        <v>0</v>
      </c>
      <c r="R117" s="253">
        <f t="shared" si="38"/>
        <v>0</v>
      </c>
      <c r="S117" s="253">
        <f t="shared" si="30"/>
        <v>0</v>
      </c>
      <c r="T117" s="253">
        <f t="shared" si="31"/>
        <v>0</v>
      </c>
      <c r="U117" s="253">
        <f t="shared" si="32"/>
        <v>0</v>
      </c>
      <c r="V117" s="253">
        <f t="shared" si="33"/>
        <v>0</v>
      </c>
      <c r="W117" s="253">
        <f t="shared" si="34"/>
        <v>0</v>
      </c>
    </row>
    <row r="118" spans="2:23" ht="15" customHeight="1" x14ac:dyDescent="0.35">
      <c r="B118" s="58" t="str">
        <f t="shared" si="26"/>
        <v>!!!</v>
      </c>
      <c r="C118" s="190" t="str">
        <f>IF(ISERROR(IF(LEN(E118)&gt;0,VLOOKUP(TEXT($E118,0),'Angaben Stationen'!$E$14:$J$213,6,0),"")),"STATION IST NICHT VORHANDEN",IF(LEN(E118)&gt;0,VLOOKUP(TEXT($E118,0),'Angaben Stationen'!$E$14:$J$213,6,0),""))</f>
        <v/>
      </c>
      <c r="D118" s="160"/>
      <c r="E118" s="206"/>
      <c r="F118" s="160"/>
      <c r="G118" s="161"/>
      <c r="H118" s="161"/>
      <c r="I118" s="161"/>
      <c r="J118" s="52"/>
      <c r="L118" s="253">
        <f t="shared" si="35"/>
        <v>0</v>
      </c>
      <c r="M118" s="253" t="str">
        <f t="shared" si="27"/>
        <v/>
      </c>
      <c r="N118" s="253">
        <f t="shared" si="36"/>
        <v>0</v>
      </c>
      <c r="O118" s="253" t="str">
        <f t="shared" si="28"/>
        <v/>
      </c>
      <c r="P118" s="253">
        <f t="shared" si="29"/>
        <v>0</v>
      </c>
      <c r="Q118" s="253">
        <f t="shared" si="37"/>
        <v>0</v>
      </c>
      <c r="R118" s="253">
        <f t="shared" si="38"/>
        <v>0</v>
      </c>
      <c r="S118" s="253">
        <f t="shared" si="30"/>
        <v>0</v>
      </c>
      <c r="T118" s="253">
        <f t="shared" si="31"/>
        <v>0</v>
      </c>
      <c r="U118" s="253">
        <f t="shared" si="32"/>
        <v>0</v>
      </c>
      <c r="V118" s="253">
        <f t="shared" si="33"/>
        <v>0</v>
      </c>
      <c r="W118" s="253">
        <f t="shared" si="34"/>
        <v>0</v>
      </c>
    </row>
    <row r="119" spans="2:23" ht="15" customHeight="1" x14ac:dyDescent="0.35">
      <c r="B119" s="58" t="str">
        <f t="shared" si="26"/>
        <v>!!!</v>
      </c>
      <c r="C119" s="190" t="str">
        <f>IF(ISERROR(IF(LEN(E119)&gt;0,VLOOKUP(TEXT($E119,0),'Angaben Stationen'!$E$14:$J$213,6,0),"")),"STATION IST NICHT VORHANDEN",IF(LEN(E119)&gt;0,VLOOKUP(TEXT($E119,0),'Angaben Stationen'!$E$14:$J$213,6,0),""))</f>
        <v/>
      </c>
      <c r="D119" s="160"/>
      <c r="E119" s="206"/>
      <c r="F119" s="160"/>
      <c r="G119" s="161"/>
      <c r="H119" s="161"/>
      <c r="I119" s="161"/>
      <c r="J119" s="52"/>
      <c r="L119" s="253">
        <f t="shared" si="35"/>
        <v>0</v>
      </c>
      <c r="M119" s="253" t="str">
        <f t="shared" si="27"/>
        <v/>
      </c>
      <c r="N119" s="253">
        <f t="shared" si="36"/>
        <v>0</v>
      </c>
      <c r="O119" s="253" t="str">
        <f t="shared" si="28"/>
        <v/>
      </c>
      <c r="P119" s="253">
        <f t="shared" si="29"/>
        <v>0</v>
      </c>
      <c r="Q119" s="253">
        <f t="shared" si="37"/>
        <v>0</v>
      </c>
      <c r="R119" s="253">
        <f t="shared" si="38"/>
        <v>0</v>
      </c>
      <c r="S119" s="253">
        <f t="shared" si="30"/>
        <v>0</v>
      </c>
      <c r="T119" s="253">
        <f t="shared" si="31"/>
        <v>0</v>
      </c>
      <c r="U119" s="253">
        <f t="shared" si="32"/>
        <v>0</v>
      </c>
      <c r="V119" s="253">
        <f t="shared" si="33"/>
        <v>0</v>
      </c>
      <c r="W119" s="253">
        <f t="shared" si="34"/>
        <v>0</v>
      </c>
    </row>
    <row r="120" spans="2:23" ht="15" customHeight="1" x14ac:dyDescent="0.35">
      <c r="B120" s="58" t="str">
        <f t="shared" si="26"/>
        <v>!!!</v>
      </c>
      <c r="C120" s="190" t="str">
        <f>IF(ISERROR(IF(LEN(E120)&gt;0,VLOOKUP(TEXT($E120,0),'Angaben Stationen'!$E$14:$J$213,6,0),"")),"STATION IST NICHT VORHANDEN",IF(LEN(E120)&gt;0,VLOOKUP(TEXT($E120,0),'Angaben Stationen'!$E$14:$J$213,6,0),""))</f>
        <v/>
      </c>
      <c r="D120" s="160"/>
      <c r="E120" s="206"/>
      <c r="F120" s="160"/>
      <c r="G120" s="161"/>
      <c r="H120" s="161"/>
      <c r="I120" s="161"/>
      <c r="J120" s="52"/>
      <c r="L120" s="253">
        <f t="shared" si="35"/>
        <v>0</v>
      </c>
      <c r="M120" s="253" t="str">
        <f t="shared" si="27"/>
        <v/>
      </c>
      <c r="N120" s="253">
        <f t="shared" si="36"/>
        <v>0</v>
      </c>
      <c r="O120" s="253" t="str">
        <f t="shared" si="28"/>
        <v/>
      </c>
      <c r="P120" s="253">
        <f t="shared" si="29"/>
        <v>0</v>
      </c>
      <c r="Q120" s="253">
        <f t="shared" si="37"/>
        <v>0</v>
      </c>
      <c r="R120" s="253">
        <f t="shared" si="38"/>
        <v>0</v>
      </c>
      <c r="S120" s="253">
        <f t="shared" si="30"/>
        <v>0</v>
      </c>
      <c r="T120" s="253">
        <f t="shared" si="31"/>
        <v>0</v>
      </c>
      <c r="U120" s="253">
        <f t="shared" si="32"/>
        <v>0</v>
      </c>
      <c r="V120" s="253">
        <f t="shared" si="33"/>
        <v>0</v>
      </c>
      <c r="W120" s="253">
        <f t="shared" si="34"/>
        <v>0</v>
      </c>
    </row>
    <row r="121" spans="2:23" ht="15" customHeight="1" x14ac:dyDescent="0.35">
      <c r="B121" s="58" t="str">
        <f t="shared" si="26"/>
        <v>!!!</v>
      </c>
      <c r="C121" s="190" t="str">
        <f>IF(ISERROR(IF(LEN(E121)&gt;0,VLOOKUP(TEXT($E121,0),'Angaben Stationen'!$E$14:$J$213,6,0),"")),"STATION IST NICHT VORHANDEN",IF(LEN(E121)&gt;0,VLOOKUP(TEXT($E121,0),'Angaben Stationen'!$E$14:$J$213,6,0),""))</f>
        <v/>
      </c>
      <c r="D121" s="160"/>
      <c r="E121" s="206"/>
      <c r="F121" s="160"/>
      <c r="G121" s="161"/>
      <c r="H121" s="161"/>
      <c r="I121" s="161"/>
      <c r="J121" s="52"/>
      <c r="L121" s="253">
        <f t="shared" si="35"/>
        <v>0</v>
      </c>
      <c r="M121" s="253" t="str">
        <f t="shared" si="27"/>
        <v/>
      </c>
      <c r="N121" s="253">
        <f t="shared" si="36"/>
        <v>0</v>
      </c>
      <c r="O121" s="253" t="str">
        <f t="shared" si="28"/>
        <v/>
      </c>
      <c r="P121" s="253">
        <f t="shared" si="29"/>
        <v>0</v>
      </c>
      <c r="Q121" s="253">
        <f t="shared" si="37"/>
        <v>0</v>
      </c>
      <c r="R121" s="253">
        <f t="shared" si="38"/>
        <v>0</v>
      </c>
      <c r="S121" s="253">
        <f t="shared" si="30"/>
        <v>0</v>
      </c>
      <c r="T121" s="253">
        <f t="shared" si="31"/>
        <v>0</v>
      </c>
      <c r="U121" s="253">
        <f t="shared" si="32"/>
        <v>0</v>
      </c>
      <c r="V121" s="253">
        <f t="shared" si="33"/>
        <v>0</v>
      </c>
      <c r="W121" s="253">
        <f t="shared" si="34"/>
        <v>0</v>
      </c>
    </row>
    <row r="122" spans="2:23" ht="15" customHeight="1" x14ac:dyDescent="0.35">
      <c r="B122" s="58" t="str">
        <f t="shared" si="26"/>
        <v>!!!</v>
      </c>
      <c r="C122" s="190" t="str">
        <f>IF(ISERROR(IF(LEN(E122)&gt;0,VLOOKUP(TEXT($E122,0),'Angaben Stationen'!$E$14:$J$213,6,0),"")),"STATION IST NICHT VORHANDEN",IF(LEN(E122)&gt;0,VLOOKUP(TEXT($E122,0),'Angaben Stationen'!$E$14:$J$213,6,0),""))</f>
        <v/>
      </c>
      <c r="D122" s="160"/>
      <c r="E122" s="206"/>
      <c r="F122" s="160"/>
      <c r="G122" s="161"/>
      <c r="H122" s="161"/>
      <c r="I122" s="161"/>
      <c r="J122" s="52"/>
      <c r="L122" s="253">
        <f t="shared" si="35"/>
        <v>0</v>
      </c>
      <c r="M122" s="253" t="str">
        <f t="shared" si="27"/>
        <v/>
      </c>
      <c r="N122" s="253">
        <f t="shared" si="36"/>
        <v>0</v>
      </c>
      <c r="O122" s="253" t="str">
        <f t="shared" si="28"/>
        <v/>
      </c>
      <c r="P122" s="253">
        <f t="shared" si="29"/>
        <v>0</v>
      </c>
      <c r="Q122" s="253">
        <f t="shared" si="37"/>
        <v>0</v>
      </c>
      <c r="R122" s="253">
        <f t="shared" si="38"/>
        <v>0</v>
      </c>
      <c r="S122" s="253">
        <f t="shared" si="30"/>
        <v>0</v>
      </c>
      <c r="T122" s="253">
        <f t="shared" si="31"/>
        <v>0</v>
      </c>
      <c r="U122" s="253">
        <f t="shared" si="32"/>
        <v>0</v>
      </c>
      <c r="V122" s="253">
        <f t="shared" si="33"/>
        <v>0</v>
      </c>
      <c r="W122" s="253">
        <f t="shared" si="34"/>
        <v>0</v>
      </c>
    </row>
    <row r="123" spans="2:23" ht="15" customHeight="1" x14ac:dyDescent="0.35">
      <c r="B123" s="58" t="str">
        <f t="shared" si="26"/>
        <v>!!!</v>
      </c>
      <c r="C123" s="190" t="str">
        <f>IF(ISERROR(IF(LEN(E123)&gt;0,VLOOKUP(TEXT($E123,0),'Angaben Stationen'!$E$14:$J$213,6,0),"")),"STATION IST NICHT VORHANDEN",IF(LEN(E123)&gt;0,VLOOKUP(TEXT($E123,0),'Angaben Stationen'!$E$14:$J$213,6,0),""))</f>
        <v/>
      </c>
      <c r="D123" s="160"/>
      <c r="E123" s="206"/>
      <c r="F123" s="160"/>
      <c r="G123" s="161"/>
      <c r="H123" s="161"/>
      <c r="I123" s="161"/>
      <c r="J123" s="52"/>
      <c r="L123" s="253">
        <f t="shared" si="35"/>
        <v>0</v>
      </c>
      <c r="M123" s="253" t="str">
        <f t="shared" si="27"/>
        <v/>
      </c>
      <c r="N123" s="253">
        <f t="shared" si="36"/>
        <v>0</v>
      </c>
      <c r="O123" s="253" t="str">
        <f t="shared" si="28"/>
        <v/>
      </c>
      <c r="P123" s="253">
        <f t="shared" si="29"/>
        <v>0</v>
      </c>
      <c r="Q123" s="253">
        <f t="shared" si="37"/>
        <v>0</v>
      </c>
      <c r="R123" s="253">
        <f t="shared" si="38"/>
        <v>0</v>
      </c>
      <c r="S123" s="253">
        <f t="shared" si="30"/>
        <v>0</v>
      </c>
      <c r="T123" s="253">
        <f t="shared" si="31"/>
        <v>0</v>
      </c>
      <c r="U123" s="253">
        <f t="shared" si="32"/>
        <v>0</v>
      </c>
      <c r="V123" s="253">
        <f t="shared" si="33"/>
        <v>0</v>
      </c>
      <c r="W123" s="253">
        <f t="shared" si="34"/>
        <v>0</v>
      </c>
    </row>
    <row r="124" spans="2:23" ht="15" customHeight="1" x14ac:dyDescent="0.35">
      <c r="B124" s="58" t="str">
        <f t="shared" si="26"/>
        <v>!!!</v>
      </c>
      <c r="C124" s="190" t="str">
        <f>IF(ISERROR(IF(LEN(E124)&gt;0,VLOOKUP(TEXT($E124,0),'Angaben Stationen'!$E$14:$J$213,6,0),"")),"STATION IST NICHT VORHANDEN",IF(LEN(E124)&gt;0,VLOOKUP(TEXT($E124,0),'Angaben Stationen'!$E$14:$J$213,6,0),""))</f>
        <v/>
      </c>
      <c r="D124" s="160"/>
      <c r="E124" s="206"/>
      <c r="F124" s="160"/>
      <c r="G124" s="161"/>
      <c r="H124" s="161"/>
      <c r="I124" s="161"/>
      <c r="J124" s="52"/>
      <c r="L124" s="253">
        <f t="shared" si="35"/>
        <v>0</v>
      </c>
      <c r="M124" s="253" t="str">
        <f t="shared" si="27"/>
        <v/>
      </c>
      <c r="N124" s="253">
        <f t="shared" si="36"/>
        <v>0</v>
      </c>
      <c r="O124" s="253" t="str">
        <f t="shared" si="28"/>
        <v/>
      </c>
      <c r="P124" s="253">
        <f t="shared" si="29"/>
        <v>0</v>
      </c>
      <c r="Q124" s="253">
        <f t="shared" si="37"/>
        <v>0</v>
      </c>
      <c r="R124" s="253">
        <f t="shared" si="38"/>
        <v>0</v>
      </c>
      <c r="S124" s="253">
        <f t="shared" si="30"/>
        <v>0</v>
      </c>
      <c r="T124" s="253">
        <f t="shared" si="31"/>
        <v>0</v>
      </c>
      <c r="U124" s="253">
        <f t="shared" si="32"/>
        <v>0</v>
      </c>
      <c r="V124" s="253">
        <f t="shared" si="33"/>
        <v>0</v>
      </c>
      <c r="W124" s="253">
        <f t="shared" si="34"/>
        <v>0</v>
      </c>
    </row>
    <row r="125" spans="2:23" ht="15" customHeight="1" x14ac:dyDescent="0.35">
      <c r="B125" s="58" t="str">
        <f t="shared" si="26"/>
        <v>!!!</v>
      </c>
      <c r="C125" s="190" t="str">
        <f>IF(ISERROR(IF(LEN(E125)&gt;0,VLOOKUP(TEXT($E125,0),'Angaben Stationen'!$E$14:$J$213,6,0),"")),"STATION IST NICHT VORHANDEN",IF(LEN(E125)&gt;0,VLOOKUP(TEXT($E125,0),'Angaben Stationen'!$E$14:$J$213,6,0),""))</f>
        <v/>
      </c>
      <c r="D125" s="160"/>
      <c r="E125" s="206"/>
      <c r="F125" s="160"/>
      <c r="G125" s="161"/>
      <c r="H125" s="161"/>
      <c r="I125" s="161"/>
      <c r="J125" s="52"/>
      <c r="L125" s="253">
        <f t="shared" si="35"/>
        <v>0</v>
      </c>
      <c r="M125" s="253" t="str">
        <f t="shared" si="27"/>
        <v/>
      </c>
      <c r="N125" s="253">
        <f t="shared" si="36"/>
        <v>0</v>
      </c>
      <c r="O125" s="253" t="str">
        <f t="shared" si="28"/>
        <v/>
      </c>
      <c r="P125" s="253">
        <f t="shared" si="29"/>
        <v>0</v>
      </c>
      <c r="Q125" s="253">
        <f t="shared" si="37"/>
        <v>0</v>
      </c>
      <c r="R125" s="253">
        <f t="shared" si="38"/>
        <v>0</v>
      </c>
      <c r="S125" s="253">
        <f t="shared" si="30"/>
        <v>0</v>
      </c>
      <c r="T125" s="253">
        <f t="shared" si="31"/>
        <v>0</v>
      </c>
      <c r="U125" s="253">
        <f t="shared" si="32"/>
        <v>0</v>
      </c>
      <c r="V125" s="253">
        <f t="shared" si="33"/>
        <v>0</v>
      </c>
      <c r="W125" s="253">
        <f t="shared" si="34"/>
        <v>0</v>
      </c>
    </row>
    <row r="126" spans="2:23" ht="15" customHeight="1" x14ac:dyDescent="0.35">
      <c r="B126" s="58" t="str">
        <f t="shared" si="26"/>
        <v>!!!</v>
      </c>
      <c r="C126" s="190" t="str">
        <f>IF(ISERROR(IF(LEN(E126)&gt;0,VLOOKUP(TEXT($E126,0),'Angaben Stationen'!$E$14:$J$213,6,0),"")),"STATION IST NICHT VORHANDEN",IF(LEN(E126)&gt;0,VLOOKUP(TEXT($E126,0),'Angaben Stationen'!$E$14:$J$213,6,0),""))</f>
        <v/>
      </c>
      <c r="D126" s="160"/>
      <c r="E126" s="206"/>
      <c r="F126" s="160"/>
      <c r="G126" s="161"/>
      <c r="H126" s="161"/>
      <c r="I126" s="161"/>
      <c r="J126" s="52"/>
      <c r="L126" s="253">
        <f t="shared" si="35"/>
        <v>0</v>
      </c>
      <c r="M126" s="253" t="str">
        <f t="shared" si="27"/>
        <v/>
      </c>
      <c r="N126" s="253">
        <f t="shared" si="36"/>
        <v>0</v>
      </c>
      <c r="O126" s="253" t="str">
        <f t="shared" si="28"/>
        <v/>
      </c>
      <c r="P126" s="253">
        <f t="shared" si="29"/>
        <v>0</v>
      </c>
      <c r="Q126" s="253">
        <f t="shared" si="37"/>
        <v>0</v>
      </c>
      <c r="R126" s="253">
        <f t="shared" si="38"/>
        <v>0</v>
      </c>
      <c r="S126" s="253">
        <f t="shared" si="30"/>
        <v>0</v>
      </c>
      <c r="T126" s="253">
        <f t="shared" si="31"/>
        <v>0</v>
      </c>
      <c r="U126" s="253">
        <f t="shared" si="32"/>
        <v>0</v>
      </c>
      <c r="V126" s="253">
        <f t="shared" si="33"/>
        <v>0</v>
      </c>
      <c r="W126" s="253">
        <f t="shared" si="34"/>
        <v>0</v>
      </c>
    </row>
    <row r="127" spans="2:23" ht="15" customHeight="1" x14ac:dyDescent="0.35">
      <c r="B127" s="58" t="str">
        <f t="shared" si="26"/>
        <v>!!!</v>
      </c>
      <c r="C127" s="190" t="str">
        <f>IF(ISERROR(IF(LEN(E127)&gt;0,VLOOKUP(TEXT($E127,0),'Angaben Stationen'!$E$14:$J$213,6,0),"")),"STATION IST NICHT VORHANDEN",IF(LEN(E127)&gt;0,VLOOKUP(TEXT($E127,0),'Angaben Stationen'!$E$14:$J$213,6,0),""))</f>
        <v/>
      </c>
      <c r="D127" s="160"/>
      <c r="E127" s="206"/>
      <c r="F127" s="160"/>
      <c r="G127" s="161"/>
      <c r="H127" s="161"/>
      <c r="I127" s="161"/>
      <c r="J127" s="52"/>
      <c r="L127" s="253">
        <f t="shared" si="35"/>
        <v>0</v>
      </c>
      <c r="M127" s="253" t="str">
        <f t="shared" si="27"/>
        <v/>
      </c>
      <c r="N127" s="253">
        <f t="shared" si="36"/>
        <v>0</v>
      </c>
      <c r="O127" s="253" t="str">
        <f t="shared" si="28"/>
        <v/>
      </c>
      <c r="P127" s="253">
        <f t="shared" si="29"/>
        <v>0</v>
      </c>
      <c r="Q127" s="253">
        <f t="shared" si="37"/>
        <v>0</v>
      </c>
      <c r="R127" s="253">
        <f t="shared" si="38"/>
        <v>0</v>
      </c>
      <c r="S127" s="253">
        <f t="shared" si="30"/>
        <v>0</v>
      </c>
      <c r="T127" s="253">
        <f t="shared" si="31"/>
        <v>0</v>
      </c>
      <c r="U127" s="253">
        <f t="shared" si="32"/>
        <v>0</v>
      </c>
      <c r="V127" s="253">
        <f t="shared" si="33"/>
        <v>0</v>
      </c>
      <c r="W127" s="253">
        <f t="shared" si="34"/>
        <v>0</v>
      </c>
    </row>
    <row r="128" spans="2:23" ht="15" customHeight="1" x14ac:dyDescent="0.35">
      <c r="B128" s="58" t="str">
        <f t="shared" si="26"/>
        <v>!!!</v>
      </c>
      <c r="C128" s="190" t="str">
        <f>IF(ISERROR(IF(LEN(E128)&gt;0,VLOOKUP(TEXT($E128,0),'Angaben Stationen'!$E$14:$J$213,6,0),"")),"STATION IST NICHT VORHANDEN",IF(LEN(E128)&gt;0,VLOOKUP(TEXT($E128,0),'Angaben Stationen'!$E$14:$J$213,6,0),""))</f>
        <v/>
      </c>
      <c r="D128" s="160"/>
      <c r="E128" s="206"/>
      <c r="F128" s="160"/>
      <c r="G128" s="161"/>
      <c r="H128" s="161"/>
      <c r="I128" s="161"/>
      <c r="J128" s="52"/>
      <c r="L128" s="253">
        <f t="shared" si="35"/>
        <v>0</v>
      </c>
      <c r="M128" s="253" t="str">
        <f t="shared" si="27"/>
        <v/>
      </c>
      <c r="N128" s="253">
        <f t="shared" si="36"/>
        <v>0</v>
      </c>
      <c r="O128" s="253" t="str">
        <f t="shared" si="28"/>
        <v/>
      </c>
      <c r="P128" s="253">
        <f t="shared" si="29"/>
        <v>0</v>
      </c>
      <c r="Q128" s="253">
        <f t="shared" si="37"/>
        <v>0</v>
      </c>
      <c r="R128" s="253">
        <f t="shared" si="38"/>
        <v>0</v>
      </c>
      <c r="S128" s="253">
        <f t="shared" si="30"/>
        <v>0</v>
      </c>
      <c r="T128" s="253">
        <f t="shared" si="31"/>
        <v>0</v>
      </c>
      <c r="U128" s="253">
        <f t="shared" si="32"/>
        <v>0</v>
      </c>
      <c r="V128" s="253">
        <f t="shared" si="33"/>
        <v>0</v>
      </c>
      <c r="W128" s="253">
        <f t="shared" si="34"/>
        <v>0</v>
      </c>
    </row>
    <row r="129" spans="2:23" ht="15" customHeight="1" x14ac:dyDescent="0.35">
      <c r="B129" s="58" t="str">
        <f t="shared" si="26"/>
        <v>!!!</v>
      </c>
      <c r="C129" s="190" t="str">
        <f>IF(ISERROR(IF(LEN(E129)&gt;0,VLOOKUP(TEXT($E129,0),'Angaben Stationen'!$E$14:$J$213,6,0),"")),"STATION IST NICHT VORHANDEN",IF(LEN(E129)&gt;0,VLOOKUP(TEXT($E129,0),'Angaben Stationen'!$E$14:$J$213,6,0),""))</f>
        <v/>
      </c>
      <c r="D129" s="160"/>
      <c r="E129" s="206"/>
      <c r="F129" s="160"/>
      <c r="G129" s="161"/>
      <c r="H129" s="161"/>
      <c r="I129" s="161"/>
      <c r="J129" s="52"/>
      <c r="L129" s="253">
        <f t="shared" si="35"/>
        <v>0</v>
      </c>
      <c r="M129" s="253" t="str">
        <f t="shared" si="27"/>
        <v/>
      </c>
      <c r="N129" s="253">
        <f t="shared" si="36"/>
        <v>0</v>
      </c>
      <c r="O129" s="253" t="str">
        <f t="shared" si="28"/>
        <v/>
      </c>
      <c r="P129" s="253">
        <f t="shared" si="29"/>
        <v>0</v>
      </c>
      <c r="Q129" s="253">
        <f t="shared" si="37"/>
        <v>0</v>
      </c>
      <c r="R129" s="253">
        <f t="shared" si="38"/>
        <v>0</v>
      </c>
      <c r="S129" s="253">
        <f t="shared" si="30"/>
        <v>0</v>
      </c>
      <c r="T129" s="253">
        <f t="shared" si="31"/>
        <v>0</v>
      </c>
      <c r="U129" s="253">
        <f t="shared" si="32"/>
        <v>0</v>
      </c>
      <c r="V129" s="253">
        <f t="shared" si="33"/>
        <v>0</v>
      </c>
      <c r="W129" s="253">
        <f t="shared" si="34"/>
        <v>0</v>
      </c>
    </row>
    <row r="130" spans="2:23" ht="15" customHeight="1" x14ac:dyDescent="0.35">
      <c r="B130" s="58" t="str">
        <f t="shared" si="26"/>
        <v>!!!</v>
      </c>
      <c r="C130" s="190" t="str">
        <f>IF(ISERROR(IF(LEN(E130)&gt;0,VLOOKUP(TEXT($E130,0),'Angaben Stationen'!$E$14:$J$213,6,0),"")),"STATION IST NICHT VORHANDEN",IF(LEN(E130)&gt;0,VLOOKUP(TEXT($E130,0),'Angaben Stationen'!$E$14:$J$213,6,0),""))</f>
        <v/>
      </c>
      <c r="D130" s="160"/>
      <c r="E130" s="206"/>
      <c r="F130" s="160"/>
      <c r="G130" s="161"/>
      <c r="H130" s="161"/>
      <c r="I130" s="161"/>
      <c r="J130" s="52"/>
      <c r="L130" s="253">
        <f t="shared" si="35"/>
        <v>0</v>
      </c>
      <c r="M130" s="253" t="str">
        <f t="shared" si="27"/>
        <v/>
      </c>
      <c r="N130" s="253">
        <f t="shared" si="36"/>
        <v>0</v>
      </c>
      <c r="O130" s="253" t="str">
        <f t="shared" si="28"/>
        <v/>
      </c>
      <c r="P130" s="253">
        <f t="shared" si="29"/>
        <v>0</v>
      </c>
      <c r="Q130" s="253">
        <f t="shared" si="37"/>
        <v>0</v>
      </c>
      <c r="R130" s="253">
        <f t="shared" si="38"/>
        <v>0</v>
      </c>
      <c r="S130" s="253">
        <f t="shared" si="30"/>
        <v>0</v>
      </c>
      <c r="T130" s="253">
        <f t="shared" si="31"/>
        <v>0</v>
      </c>
      <c r="U130" s="253">
        <f t="shared" si="32"/>
        <v>0</v>
      </c>
      <c r="V130" s="253">
        <f t="shared" si="33"/>
        <v>0</v>
      </c>
      <c r="W130" s="253">
        <f t="shared" si="34"/>
        <v>0</v>
      </c>
    </row>
    <row r="131" spans="2:23" ht="15" customHeight="1" x14ac:dyDescent="0.35">
      <c r="B131" s="58" t="str">
        <f t="shared" si="26"/>
        <v>!!!</v>
      </c>
      <c r="C131" s="190" t="str">
        <f>IF(ISERROR(IF(LEN(E131)&gt;0,VLOOKUP(TEXT($E131,0),'Angaben Stationen'!$E$14:$J$213,6,0),"")),"STATION IST NICHT VORHANDEN",IF(LEN(E131)&gt;0,VLOOKUP(TEXT($E131,0),'Angaben Stationen'!$E$14:$J$213,6,0),""))</f>
        <v/>
      </c>
      <c r="D131" s="160"/>
      <c r="E131" s="206"/>
      <c r="F131" s="160"/>
      <c r="G131" s="161"/>
      <c r="H131" s="161"/>
      <c r="I131" s="161"/>
      <c r="J131" s="52"/>
      <c r="L131" s="253">
        <f t="shared" si="35"/>
        <v>0</v>
      </c>
      <c r="M131" s="253" t="str">
        <f t="shared" si="27"/>
        <v/>
      </c>
      <c r="N131" s="253">
        <f t="shared" si="36"/>
        <v>0</v>
      </c>
      <c r="O131" s="253" t="str">
        <f t="shared" si="28"/>
        <v/>
      </c>
      <c r="P131" s="253">
        <f t="shared" si="29"/>
        <v>0</v>
      </c>
      <c r="Q131" s="253">
        <f t="shared" si="37"/>
        <v>0</v>
      </c>
      <c r="R131" s="253">
        <f t="shared" si="38"/>
        <v>0</v>
      </c>
      <c r="S131" s="253">
        <f t="shared" si="30"/>
        <v>0</v>
      </c>
      <c r="T131" s="253">
        <f t="shared" si="31"/>
        <v>0</v>
      </c>
      <c r="U131" s="253">
        <f t="shared" si="32"/>
        <v>0</v>
      </c>
      <c r="V131" s="253">
        <f t="shared" si="33"/>
        <v>0</v>
      </c>
      <c r="W131" s="253">
        <f t="shared" si="34"/>
        <v>0</v>
      </c>
    </row>
    <row r="132" spans="2:23" ht="15" customHeight="1" x14ac:dyDescent="0.35">
      <c r="B132" s="58" t="str">
        <f t="shared" si="26"/>
        <v>!!!</v>
      </c>
      <c r="C132" s="190" t="str">
        <f>IF(ISERROR(IF(LEN(E132)&gt;0,VLOOKUP(TEXT($E132,0),'Angaben Stationen'!$E$14:$J$213,6,0),"")),"STATION IST NICHT VORHANDEN",IF(LEN(E132)&gt;0,VLOOKUP(TEXT($E132,0),'Angaben Stationen'!$E$14:$J$213,6,0),""))</f>
        <v/>
      </c>
      <c r="D132" s="160"/>
      <c r="E132" s="206"/>
      <c r="F132" s="160"/>
      <c r="G132" s="161"/>
      <c r="H132" s="161"/>
      <c r="I132" s="161"/>
      <c r="J132" s="52"/>
      <c r="L132" s="253">
        <f t="shared" si="35"/>
        <v>0</v>
      </c>
      <c r="M132" s="253" t="str">
        <f t="shared" si="27"/>
        <v/>
      </c>
      <c r="N132" s="253">
        <f t="shared" si="36"/>
        <v>0</v>
      </c>
      <c r="O132" s="253" t="str">
        <f t="shared" si="28"/>
        <v/>
      </c>
      <c r="P132" s="253">
        <f t="shared" si="29"/>
        <v>0</v>
      </c>
      <c r="Q132" s="253">
        <f t="shared" si="37"/>
        <v>0</v>
      </c>
      <c r="R132" s="253">
        <f t="shared" si="38"/>
        <v>0</v>
      </c>
      <c r="S132" s="253">
        <f t="shared" si="30"/>
        <v>0</v>
      </c>
      <c r="T132" s="253">
        <f t="shared" si="31"/>
        <v>0</v>
      </c>
      <c r="U132" s="253">
        <f t="shared" si="32"/>
        <v>0</v>
      </c>
      <c r="V132" s="253">
        <f t="shared" si="33"/>
        <v>0</v>
      </c>
      <c r="W132" s="253">
        <f t="shared" si="34"/>
        <v>0</v>
      </c>
    </row>
    <row r="133" spans="2:23" ht="15" customHeight="1" x14ac:dyDescent="0.35">
      <c r="B133" s="58" t="str">
        <f t="shared" si="26"/>
        <v>!!!</v>
      </c>
      <c r="C133" s="190" t="str">
        <f>IF(ISERROR(IF(LEN(E133)&gt;0,VLOOKUP(TEXT($E133,0),'Angaben Stationen'!$E$14:$J$213,6,0),"")),"STATION IST NICHT VORHANDEN",IF(LEN(E133)&gt;0,VLOOKUP(TEXT($E133,0),'Angaben Stationen'!$E$14:$J$213,6,0),""))</f>
        <v/>
      </c>
      <c r="D133" s="160"/>
      <c r="E133" s="206"/>
      <c r="F133" s="160"/>
      <c r="G133" s="161"/>
      <c r="H133" s="161"/>
      <c r="I133" s="161"/>
      <c r="J133" s="52"/>
      <c r="L133" s="253">
        <f t="shared" si="35"/>
        <v>0</v>
      </c>
      <c r="M133" s="253" t="str">
        <f t="shared" si="27"/>
        <v/>
      </c>
      <c r="N133" s="253">
        <f t="shared" si="36"/>
        <v>0</v>
      </c>
      <c r="O133" s="253" t="str">
        <f t="shared" si="28"/>
        <v/>
      </c>
      <c r="P133" s="253">
        <f t="shared" si="29"/>
        <v>0</v>
      </c>
      <c r="Q133" s="253">
        <f t="shared" si="37"/>
        <v>0</v>
      </c>
      <c r="R133" s="253">
        <f t="shared" si="38"/>
        <v>0</v>
      </c>
      <c r="S133" s="253">
        <f t="shared" si="30"/>
        <v>0</v>
      </c>
      <c r="T133" s="253">
        <f t="shared" si="31"/>
        <v>0</v>
      </c>
      <c r="U133" s="253">
        <f t="shared" si="32"/>
        <v>0</v>
      </c>
      <c r="V133" s="253">
        <f t="shared" si="33"/>
        <v>0</v>
      </c>
      <c r="W133" s="253">
        <f t="shared" si="34"/>
        <v>0</v>
      </c>
    </row>
    <row r="134" spans="2:23" ht="15" customHeight="1" x14ac:dyDescent="0.35">
      <c r="B134" s="58" t="str">
        <f t="shared" si="26"/>
        <v>!!!</v>
      </c>
      <c r="C134" s="190" t="str">
        <f>IF(ISERROR(IF(LEN(E134)&gt;0,VLOOKUP(TEXT($E134,0),'Angaben Stationen'!$E$14:$J$213,6,0),"")),"STATION IST NICHT VORHANDEN",IF(LEN(E134)&gt;0,VLOOKUP(TEXT($E134,0),'Angaben Stationen'!$E$14:$J$213,6,0),""))</f>
        <v/>
      </c>
      <c r="D134" s="160"/>
      <c r="E134" s="206"/>
      <c r="F134" s="160"/>
      <c r="G134" s="161"/>
      <c r="H134" s="161"/>
      <c r="I134" s="161"/>
      <c r="J134" s="52"/>
      <c r="L134" s="253">
        <f t="shared" si="35"/>
        <v>0</v>
      </c>
      <c r="M134" s="253" t="str">
        <f t="shared" si="27"/>
        <v/>
      </c>
      <c r="N134" s="253">
        <f t="shared" si="36"/>
        <v>0</v>
      </c>
      <c r="O134" s="253" t="str">
        <f t="shared" si="28"/>
        <v/>
      </c>
      <c r="P134" s="253">
        <f t="shared" si="29"/>
        <v>0</v>
      </c>
      <c r="Q134" s="253">
        <f t="shared" si="37"/>
        <v>0</v>
      </c>
      <c r="R134" s="253">
        <f t="shared" si="38"/>
        <v>0</v>
      </c>
      <c r="S134" s="253">
        <f t="shared" si="30"/>
        <v>0</v>
      </c>
      <c r="T134" s="253">
        <f t="shared" si="31"/>
        <v>0</v>
      </c>
      <c r="U134" s="253">
        <f t="shared" si="32"/>
        <v>0</v>
      </c>
      <c r="V134" s="253">
        <f t="shared" si="33"/>
        <v>0</v>
      </c>
      <c r="W134" s="253">
        <f t="shared" si="34"/>
        <v>0</v>
      </c>
    </row>
    <row r="135" spans="2:23" ht="15" customHeight="1" x14ac:dyDescent="0.35">
      <c r="B135" s="58" t="str">
        <f t="shared" si="26"/>
        <v>!!!</v>
      </c>
      <c r="C135" s="190" t="str">
        <f>IF(ISERROR(IF(LEN(E135)&gt;0,VLOOKUP(TEXT($E135,0),'Angaben Stationen'!$E$14:$J$213,6,0),"")),"STATION IST NICHT VORHANDEN",IF(LEN(E135)&gt;0,VLOOKUP(TEXT($E135,0),'Angaben Stationen'!$E$14:$J$213,6,0),""))</f>
        <v/>
      </c>
      <c r="D135" s="160"/>
      <c r="E135" s="206"/>
      <c r="F135" s="160"/>
      <c r="G135" s="161"/>
      <c r="H135" s="161"/>
      <c r="I135" s="161"/>
      <c r="J135" s="52"/>
      <c r="L135" s="253">
        <f t="shared" si="35"/>
        <v>0</v>
      </c>
      <c r="M135" s="253" t="str">
        <f t="shared" si="27"/>
        <v/>
      </c>
      <c r="N135" s="253">
        <f t="shared" si="36"/>
        <v>0</v>
      </c>
      <c r="O135" s="253" t="str">
        <f t="shared" si="28"/>
        <v/>
      </c>
      <c r="P135" s="253">
        <f t="shared" si="29"/>
        <v>0</v>
      </c>
      <c r="Q135" s="253">
        <f t="shared" si="37"/>
        <v>0</v>
      </c>
      <c r="R135" s="253">
        <f t="shared" si="38"/>
        <v>0</v>
      </c>
      <c r="S135" s="253">
        <f t="shared" si="30"/>
        <v>0</v>
      </c>
      <c r="T135" s="253">
        <f t="shared" si="31"/>
        <v>0</v>
      </c>
      <c r="U135" s="253">
        <f t="shared" si="32"/>
        <v>0</v>
      </c>
      <c r="V135" s="253">
        <f t="shared" si="33"/>
        <v>0</v>
      </c>
      <c r="W135" s="253">
        <f t="shared" si="34"/>
        <v>0</v>
      </c>
    </row>
    <row r="136" spans="2:23" ht="15" customHeight="1" x14ac:dyDescent="0.35">
      <c r="B136" s="58" t="str">
        <f t="shared" si="26"/>
        <v>!!!</v>
      </c>
      <c r="C136" s="190" t="str">
        <f>IF(ISERROR(IF(LEN(E136)&gt;0,VLOOKUP(TEXT($E136,0),'Angaben Stationen'!$E$14:$J$213,6,0),"")),"STATION IST NICHT VORHANDEN",IF(LEN(E136)&gt;0,VLOOKUP(TEXT($E136,0),'Angaben Stationen'!$E$14:$J$213,6,0),""))</f>
        <v/>
      </c>
      <c r="D136" s="160"/>
      <c r="E136" s="206"/>
      <c r="F136" s="160"/>
      <c r="G136" s="161"/>
      <c r="H136" s="161"/>
      <c r="I136" s="161"/>
      <c r="J136" s="52"/>
      <c r="L136" s="253">
        <f t="shared" si="35"/>
        <v>0</v>
      </c>
      <c r="M136" s="253" t="str">
        <f t="shared" si="27"/>
        <v/>
      </c>
      <c r="N136" s="253">
        <f t="shared" si="36"/>
        <v>0</v>
      </c>
      <c r="O136" s="253" t="str">
        <f t="shared" si="28"/>
        <v/>
      </c>
      <c r="P136" s="253">
        <f t="shared" si="29"/>
        <v>0</v>
      </c>
      <c r="Q136" s="253">
        <f t="shared" si="37"/>
        <v>0</v>
      </c>
      <c r="R136" s="253">
        <f t="shared" si="38"/>
        <v>0</v>
      </c>
      <c r="S136" s="253">
        <f t="shared" si="30"/>
        <v>0</v>
      </c>
      <c r="T136" s="253">
        <f t="shared" si="31"/>
        <v>0</v>
      </c>
      <c r="U136" s="253">
        <f t="shared" si="32"/>
        <v>0</v>
      </c>
      <c r="V136" s="253">
        <f t="shared" si="33"/>
        <v>0</v>
      </c>
      <c r="W136" s="253">
        <f t="shared" si="34"/>
        <v>0</v>
      </c>
    </row>
    <row r="137" spans="2:23" ht="15" customHeight="1" x14ac:dyDescent="0.35">
      <c r="B137" s="58" t="str">
        <f t="shared" si="26"/>
        <v>!!!</v>
      </c>
      <c r="C137" s="190" t="str">
        <f>IF(ISERROR(IF(LEN(E137)&gt;0,VLOOKUP(TEXT($E137,0),'Angaben Stationen'!$E$14:$J$213,6,0),"")),"STATION IST NICHT VORHANDEN",IF(LEN(E137)&gt;0,VLOOKUP(TEXT($E137,0),'Angaben Stationen'!$E$14:$J$213,6,0),""))</f>
        <v/>
      </c>
      <c r="D137" s="160"/>
      <c r="E137" s="206"/>
      <c r="F137" s="160"/>
      <c r="G137" s="161"/>
      <c r="H137" s="161"/>
      <c r="I137" s="161"/>
      <c r="J137" s="52"/>
      <c r="L137" s="253">
        <f t="shared" si="35"/>
        <v>0</v>
      </c>
      <c r="M137" s="253" t="str">
        <f t="shared" si="27"/>
        <v/>
      </c>
      <c r="N137" s="253">
        <f t="shared" si="36"/>
        <v>0</v>
      </c>
      <c r="O137" s="253" t="str">
        <f t="shared" si="28"/>
        <v/>
      </c>
      <c r="P137" s="253">
        <f t="shared" si="29"/>
        <v>0</v>
      </c>
      <c r="Q137" s="253">
        <f t="shared" si="37"/>
        <v>0</v>
      </c>
      <c r="R137" s="253">
        <f t="shared" si="38"/>
        <v>0</v>
      </c>
      <c r="S137" s="253">
        <f t="shared" si="30"/>
        <v>0</v>
      </c>
      <c r="T137" s="253">
        <f t="shared" si="31"/>
        <v>0</v>
      </c>
      <c r="U137" s="253">
        <f t="shared" si="32"/>
        <v>0</v>
      </c>
      <c r="V137" s="253">
        <f t="shared" si="33"/>
        <v>0</v>
      </c>
      <c r="W137" s="253">
        <f t="shared" si="34"/>
        <v>0</v>
      </c>
    </row>
    <row r="138" spans="2:23" ht="15" customHeight="1" x14ac:dyDescent="0.35">
      <c r="B138" s="58" t="str">
        <f t="shared" si="26"/>
        <v>!!!</v>
      </c>
      <c r="C138" s="190" t="str">
        <f>IF(ISERROR(IF(LEN(E138)&gt;0,VLOOKUP(TEXT($E138,0),'Angaben Stationen'!$E$14:$J$213,6,0),"")),"STATION IST NICHT VORHANDEN",IF(LEN(E138)&gt;0,VLOOKUP(TEXT($E138,0),'Angaben Stationen'!$E$14:$J$213,6,0),""))</f>
        <v/>
      </c>
      <c r="D138" s="160"/>
      <c r="E138" s="206"/>
      <c r="F138" s="160"/>
      <c r="G138" s="161"/>
      <c r="H138" s="161"/>
      <c r="I138" s="161"/>
      <c r="J138" s="52"/>
      <c r="L138" s="253">
        <f t="shared" si="35"/>
        <v>0</v>
      </c>
      <c r="M138" s="253" t="str">
        <f t="shared" si="27"/>
        <v/>
      </c>
      <c r="N138" s="253">
        <f t="shared" si="36"/>
        <v>0</v>
      </c>
      <c r="O138" s="253" t="str">
        <f t="shared" si="28"/>
        <v/>
      </c>
      <c r="P138" s="253">
        <f t="shared" si="29"/>
        <v>0</v>
      </c>
      <c r="Q138" s="253">
        <f t="shared" si="37"/>
        <v>0</v>
      </c>
      <c r="R138" s="253">
        <f t="shared" si="38"/>
        <v>0</v>
      </c>
      <c r="S138" s="253">
        <f t="shared" si="30"/>
        <v>0</v>
      </c>
      <c r="T138" s="253">
        <f t="shared" si="31"/>
        <v>0</v>
      </c>
      <c r="U138" s="253">
        <f t="shared" si="32"/>
        <v>0</v>
      </c>
      <c r="V138" s="253">
        <f t="shared" si="33"/>
        <v>0</v>
      </c>
      <c r="W138" s="253">
        <f t="shared" si="34"/>
        <v>0</v>
      </c>
    </row>
    <row r="139" spans="2:23" ht="15" customHeight="1" x14ac:dyDescent="0.35">
      <c r="B139" s="58" t="str">
        <f t="shared" si="26"/>
        <v>!!!</v>
      </c>
      <c r="C139" s="190" t="str">
        <f>IF(ISERROR(IF(LEN(E139)&gt;0,VLOOKUP(TEXT($E139,0),'Angaben Stationen'!$E$14:$J$213,6,0),"")),"STATION IST NICHT VORHANDEN",IF(LEN(E139)&gt;0,VLOOKUP(TEXT($E139,0),'Angaben Stationen'!$E$14:$J$213,6,0),""))</f>
        <v/>
      </c>
      <c r="D139" s="160"/>
      <c r="E139" s="206"/>
      <c r="F139" s="160"/>
      <c r="G139" s="161"/>
      <c r="H139" s="161"/>
      <c r="I139" s="161"/>
      <c r="J139" s="52"/>
      <c r="L139" s="253">
        <f t="shared" si="35"/>
        <v>0</v>
      </c>
      <c r="M139" s="253" t="str">
        <f t="shared" si="27"/>
        <v/>
      </c>
      <c r="N139" s="253">
        <f t="shared" si="36"/>
        <v>0</v>
      </c>
      <c r="O139" s="253" t="str">
        <f t="shared" si="28"/>
        <v/>
      </c>
      <c r="P139" s="253">
        <f t="shared" si="29"/>
        <v>0</v>
      </c>
      <c r="Q139" s="253">
        <f t="shared" si="37"/>
        <v>0</v>
      </c>
      <c r="R139" s="253">
        <f t="shared" si="38"/>
        <v>0</v>
      </c>
      <c r="S139" s="253">
        <f t="shared" si="30"/>
        <v>0</v>
      </c>
      <c r="T139" s="253">
        <f t="shared" si="31"/>
        <v>0</v>
      </c>
      <c r="U139" s="253">
        <f t="shared" si="32"/>
        <v>0</v>
      </c>
      <c r="V139" s="253">
        <f t="shared" si="33"/>
        <v>0</v>
      </c>
      <c r="W139" s="253">
        <f t="shared" si="34"/>
        <v>0</v>
      </c>
    </row>
    <row r="140" spans="2:23" ht="15" customHeight="1" x14ac:dyDescent="0.35">
      <c r="B140" s="58" t="str">
        <f t="shared" si="26"/>
        <v>!!!</v>
      </c>
      <c r="C140" s="190" t="str">
        <f>IF(ISERROR(IF(LEN(E140)&gt;0,VLOOKUP(TEXT($E140,0),'Angaben Stationen'!$E$14:$J$213,6,0),"")),"STATION IST NICHT VORHANDEN",IF(LEN(E140)&gt;0,VLOOKUP(TEXT($E140,0),'Angaben Stationen'!$E$14:$J$213,6,0),""))</f>
        <v/>
      </c>
      <c r="D140" s="160"/>
      <c r="E140" s="206"/>
      <c r="F140" s="160"/>
      <c r="G140" s="161"/>
      <c r="H140" s="161"/>
      <c r="I140" s="161"/>
      <c r="J140" s="52"/>
      <c r="L140" s="253">
        <f t="shared" si="35"/>
        <v>0</v>
      </c>
      <c r="M140" s="253" t="str">
        <f t="shared" si="27"/>
        <v/>
      </c>
      <c r="N140" s="253">
        <f t="shared" si="36"/>
        <v>0</v>
      </c>
      <c r="O140" s="253" t="str">
        <f t="shared" si="28"/>
        <v/>
      </c>
      <c r="P140" s="253">
        <f t="shared" si="29"/>
        <v>0</v>
      </c>
      <c r="Q140" s="253">
        <f t="shared" si="37"/>
        <v>0</v>
      </c>
      <c r="R140" s="253">
        <f t="shared" si="38"/>
        <v>0</v>
      </c>
      <c r="S140" s="253">
        <f t="shared" si="30"/>
        <v>0</v>
      </c>
      <c r="T140" s="253">
        <f t="shared" si="31"/>
        <v>0</v>
      </c>
      <c r="U140" s="253">
        <f t="shared" si="32"/>
        <v>0</v>
      </c>
      <c r="V140" s="253">
        <f t="shared" si="33"/>
        <v>0</v>
      </c>
      <c r="W140" s="253">
        <f t="shared" si="34"/>
        <v>0</v>
      </c>
    </row>
    <row r="141" spans="2:23" ht="15" customHeight="1" x14ac:dyDescent="0.35">
      <c r="B141" s="58" t="str">
        <f t="shared" si="26"/>
        <v>!!!</v>
      </c>
      <c r="C141" s="190" t="str">
        <f>IF(ISERROR(IF(LEN(E141)&gt;0,VLOOKUP(TEXT($E141,0),'Angaben Stationen'!$E$14:$J$213,6,0),"")),"STATION IST NICHT VORHANDEN",IF(LEN(E141)&gt;0,VLOOKUP(TEXT($E141,0),'Angaben Stationen'!$E$14:$J$213,6,0),""))</f>
        <v/>
      </c>
      <c r="D141" s="160"/>
      <c r="E141" s="206"/>
      <c r="F141" s="160"/>
      <c r="G141" s="161"/>
      <c r="H141" s="161"/>
      <c r="I141" s="161"/>
      <c r="J141" s="52"/>
      <c r="L141" s="253">
        <f t="shared" si="35"/>
        <v>0</v>
      </c>
      <c r="M141" s="253" t="str">
        <f t="shared" si="27"/>
        <v/>
      </c>
      <c r="N141" s="253">
        <f t="shared" si="36"/>
        <v>0</v>
      </c>
      <c r="O141" s="253" t="str">
        <f t="shared" si="28"/>
        <v/>
      </c>
      <c r="P141" s="253">
        <f t="shared" si="29"/>
        <v>0</v>
      </c>
      <c r="Q141" s="253">
        <f t="shared" si="37"/>
        <v>0</v>
      </c>
      <c r="R141" s="253">
        <f t="shared" si="38"/>
        <v>0</v>
      </c>
      <c r="S141" s="253">
        <f t="shared" si="30"/>
        <v>0</v>
      </c>
      <c r="T141" s="253">
        <f t="shared" si="31"/>
        <v>0</v>
      </c>
      <c r="U141" s="253">
        <f t="shared" si="32"/>
        <v>0</v>
      </c>
      <c r="V141" s="253">
        <f t="shared" si="33"/>
        <v>0</v>
      </c>
      <c r="W141" s="253">
        <f t="shared" si="34"/>
        <v>0</v>
      </c>
    </row>
    <row r="142" spans="2:23" ht="15" customHeight="1" x14ac:dyDescent="0.35">
      <c r="B142" s="58" t="str">
        <f t="shared" si="26"/>
        <v>!!!</v>
      </c>
      <c r="C142" s="190" t="str">
        <f>IF(ISERROR(IF(LEN(E142)&gt;0,VLOOKUP(TEXT($E142,0),'Angaben Stationen'!$E$14:$J$213,6,0),"")),"STATION IST NICHT VORHANDEN",IF(LEN(E142)&gt;0,VLOOKUP(TEXT($E142,0),'Angaben Stationen'!$E$14:$J$213,6,0),""))</f>
        <v/>
      </c>
      <c r="D142" s="160"/>
      <c r="E142" s="206"/>
      <c r="F142" s="160"/>
      <c r="G142" s="161"/>
      <c r="H142" s="161"/>
      <c r="I142" s="161"/>
      <c r="J142" s="52"/>
      <c r="L142" s="253">
        <f t="shared" si="35"/>
        <v>0</v>
      </c>
      <c r="M142" s="253" t="str">
        <f t="shared" si="27"/>
        <v/>
      </c>
      <c r="N142" s="253">
        <f t="shared" si="36"/>
        <v>0</v>
      </c>
      <c r="O142" s="253" t="str">
        <f t="shared" si="28"/>
        <v/>
      </c>
      <c r="P142" s="253">
        <f t="shared" si="29"/>
        <v>0</v>
      </c>
      <c r="Q142" s="253">
        <f t="shared" si="37"/>
        <v>0</v>
      </c>
      <c r="R142" s="253">
        <f t="shared" si="38"/>
        <v>0</v>
      </c>
      <c r="S142" s="253">
        <f t="shared" si="30"/>
        <v>0</v>
      </c>
      <c r="T142" s="253">
        <f t="shared" si="31"/>
        <v>0</v>
      </c>
      <c r="U142" s="253">
        <f t="shared" si="32"/>
        <v>0</v>
      </c>
      <c r="V142" s="253">
        <f t="shared" si="33"/>
        <v>0</v>
      </c>
      <c r="W142" s="253">
        <f t="shared" si="34"/>
        <v>0</v>
      </c>
    </row>
    <row r="143" spans="2:23" ht="15" customHeight="1" x14ac:dyDescent="0.35">
      <c r="B143" s="58" t="str">
        <f t="shared" si="26"/>
        <v>!!!</v>
      </c>
      <c r="C143" s="190" t="str">
        <f>IF(ISERROR(IF(LEN(E143)&gt;0,VLOOKUP(TEXT($E143,0),'Angaben Stationen'!$E$14:$J$213,6,0),"")),"STATION IST NICHT VORHANDEN",IF(LEN(E143)&gt;0,VLOOKUP(TEXT($E143,0),'Angaben Stationen'!$E$14:$J$213,6,0),""))</f>
        <v/>
      </c>
      <c r="D143" s="160"/>
      <c r="E143" s="206"/>
      <c r="F143" s="160"/>
      <c r="G143" s="161"/>
      <c r="H143" s="161"/>
      <c r="I143" s="161"/>
      <c r="J143" s="52"/>
      <c r="L143" s="253">
        <f t="shared" si="35"/>
        <v>0</v>
      </c>
      <c r="M143" s="253" t="str">
        <f t="shared" si="27"/>
        <v/>
      </c>
      <c r="N143" s="253">
        <f t="shared" si="36"/>
        <v>0</v>
      </c>
      <c r="O143" s="253" t="str">
        <f t="shared" si="28"/>
        <v/>
      </c>
      <c r="P143" s="253">
        <f t="shared" si="29"/>
        <v>0</v>
      </c>
      <c r="Q143" s="253">
        <f t="shared" si="37"/>
        <v>0</v>
      </c>
      <c r="R143" s="253">
        <f t="shared" si="38"/>
        <v>0</v>
      </c>
      <c r="S143" s="253">
        <f t="shared" si="30"/>
        <v>0</v>
      </c>
      <c r="T143" s="253">
        <f t="shared" si="31"/>
        <v>0</v>
      </c>
      <c r="U143" s="253">
        <f t="shared" si="32"/>
        <v>0</v>
      </c>
      <c r="V143" s="253">
        <f t="shared" si="33"/>
        <v>0</v>
      </c>
      <c r="W143" s="253">
        <f t="shared" si="34"/>
        <v>0</v>
      </c>
    </row>
    <row r="144" spans="2:23" ht="15" customHeight="1" x14ac:dyDescent="0.35">
      <c r="B144" s="58" t="str">
        <f t="shared" si="26"/>
        <v>!!!</v>
      </c>
      <c r="C144" s="190" t="str">
        <f>IF(ISERROR(IF(LEN(E144)&gt;0,VLOOKUP(TEXT($E144,0),'Angaben Stationen'!$E$14:$J$213,6,0),"")),"STATION IST NICHT VORHANDEN",IF(LEN(E144)&gt;0,VLOOKUP(TEXT($E144,0),'Angaben Stationen'!$E$14:$J$213,6,0),""))</f>
        <v/>
      </c>
      <c r="D144" s="160"/>
      <c r="E144" s="206"/>
      <c r="F144" s="160"/>
      <c r="G144" s="161"/>
      <c r="H144" s="161"/>
      <c r="I144" s="161"/>
      <c r="J144" s="52"/>
      <c r="L144" s="253">
        <f t="shared" ref="L144:L175" si="39">IF(LEN(B144)&gt;0,0,1)</f>
        <v>0</v>
      </c>
      <c r="M144" s="253" t="str">
        <f t="shared" si="27"/>
        <v/>
      </c>
      <c r="N144" s="253">
        <f t="shared" ref="N144:N175" si="40">IF(LEN(E144)&gt;0,1,0)</f>
        <v>0</v>
      </c>
      <c r="O144" s="253" t="str">
        <f t="shared" si="28"/>
        <v/>
      </c>
      <c r="P144" s="253">
        <f t="shared" si="29"/>
        <v>0</v>
      </c>
      <c r="Q144" s="253">
        <f t="shared" ref="Q144:Q175" si="41">IF(LEN(F144)&gt;0,1,0)</f>
        <v>0</v>
      </c>
      <c r="R144" s="253">
        <f t="shared" ref="R144:R175" si="42">IF(LEN(G144)&gt;0,1,0)</f>
        <v>0</v>
      </c>
      <c r="S144" s="253">
        <f t="shared" si="30"/>
        <v>0</v>
      </c>
      <c r="T144" s="253">
        <f t="shared" si="31"/>
        <v>0</v>
      </c>
      <c r="U144" s="253">
        <f t="shared" si="32"/>
        <v>0</v>
      </c>
      <c r="V144" s="253">
        <f t="shared" si="33"/>
        <v>0</v>
      </c>
      <c r="W144" s="253">
        <f t="shared" si="34"/>
        <v>0</v>
      </c>
    </row>
    <row r="145" spans="2:23" ht="15" customHeight="1" x14ac:dyDescent="0.35">
      <c r="B145" s="58" t="str">
        <f t="shared" ref="B145:B208" si="43">IF(D145="F",IF(SUM(P145:T145)&lt;5,"!!!",""),IF(SUM(P145:S145)&lt;4,"!!!",""))</f>
        <v>!!!</v>
      </c>
      <c r="C145" s="190" t="str">
        <f>IF(ISERROR(IF(LEN(E145)&gt;0,VLOOKUP(TEXT($E145,0),'Angaben Stationen'!$E$14:$J$213,6,0),"")),"STATION IST NICHT VORHANDEN",IF(LEN(E145)&gt;0,VLOOKUP(TEXT($E145,0),'Angaben Stationen'!$E$14:$J$213,6,0),""))</f>
        <v/>
      </c>
      <c r="D145" s="160"/>
      <c r="E145" s="206"/>
      <c r="F145" s="160"/>
      <c r="G145" s="161"/>
      <c r="H145" s="161"/>
      <c r="I145" s="161"/>
      <c r="J145" s="52"/>
      <c r="L145" s="253">
        <f t="shared" si="39"/>
        <v>0</v>
      </c>
      <c r="M145" s="253" t="str">
        <f t="shared" ref="M145:M208" si="44">IF(E145&lt;&gt;"","Stationstyp","")</f>
        <v/>
      </c>
      <c r="N145" s="253">
        <f t="shared" si="40"/>
        <v>0</v>
      </c>
      <c r="O145" s="253" t="str">
        <f t="shared" ref="O145:O208" si="45">IF(E145&lt;&gt;"","Konzepttyp","")</f>
        <v/>
      </c>
      <c r="P145" s="253">
        <f t="shared" ref="P145:P208" si="46">IF(LEN(D145)&gt;0,1,0)</f>
        <v>0</v>
      </c>
      <c r="Q145" s="253">
        <f t="shared" si="41"/>
        <v>0</v>
      </c>
      <c r="R145" s="253">
        <f t="shared" si="42"/>
        <v>0</v>
      </c>
      <c r="S145" s="253">
        <f t="shared" ref="S145:S208" si="47">IF(LEN(H145)&gt;0,1,0)</f>
        <v>0</v>
      </c>
      <c r="T145" s="253">
        <f t="shared" ref="T145:T208" si="48">IF(LEN(I145)&gt;0,1,0)</f>
        <v>0</v>
      </c>
      <c r="U145" s="253">
        <f t="shared" ref="U145:U208" si="49">IF(D145="F",1,0)</f>
        <v>0</v>
      </c>
      <c r="V145" s="253">
        <f t="shared" ref="V145:V208" si="50">IF(H145="Z",1,0)</f>
        <v>0</v>
      </c>
      <c r="W145" s="253">
        <f t="shared" ref="W145:W208" si="51">SUM(U145:V145)</f>
        <v>0</v>
      </c>
    </row>
    <row r="146" spans="2:23" ht="15" customHeight="1" x14ac:dyDescent="0.35">
      <c r="B146" s="58" t="str">
        <f t="shared" si="43"/>
        <v>!!!</v>
      </c>
      <c r="C146" s="190" t="str">
        <f>IF(ISERROR(IF(LEN(E146)&gt;0,VLOOKUP(TEXT($E146,0),'Angaben Stationen'!$E$14:$J$213,6,0),"")),"STATION IST NICHT VORHANDEN",IF(LEN(E146)&gt;0,VLOOKUP(TEXT($E146,0),'Angaben Stationen'!$E$14:$J$213,6,0),""))</f>
        <v/>
      </c>
      <c r="D146" s="160"/>
      <c r="E146" s="206"/>
      <c r="F146" s="160"/>
      <c r="G146" s="161"/>
      <c r="H146" s="161"/>
      <c r="I146" s="161"/>
      <c r="J146" s="52"/>
      <c r="L146" s="253">
        <f t="shared" si="39"/>
        <v>0</v>
      </c>
      <c r="M146" s="253" t="str">
        <f t="shared" si="44"/>
        <v/>
      </c>
      <c r="N146" s="253">
        <f t="shared" si="40"/>
        <v>0</v>
      </c>
      <c r="O146" s="253" t="str">
        <f t="shared" si="45"/>
        <v/>
      </c>
      <c r="P146" s="253">
        <f t="shared" si="46"/>
        <v>0</v>
      </c>
      <c r="Q146" s="253">
        <f t="shared" si="41"/>
        <v>0</v>
      </c>
      <c r="R146" s="253">
        <f t="shared" si="42"/>
        <v>0</v>
      </c>
      <c r="S146" s="253">
        <f t="shared" si="47"/>
        <v>0</v>
      </c>
      <c r="T146" s="253">
        <f t="shared" si="48"/>
        <v>0</v>
      </c>
      <c r="U146" s="253">
        <f t="shared" si="49"/>
        <v>0</v>
      </c>
      <c r="V146" s="253">
        <f t="shared" si="50"/>
        <v>0</v>
      </c>
      <c r="W146" s="253">
        <f t="shared" si="51"/>
        <v>0</v>
      </c>
    </row>
    <row r="147" spans="2:23" ht="15" customHeight="1" x14ac:dyDescent="0.35">
      <c r="B147" s="58" t="str">
        <f t="shared" si="43"/>
        <v>!!!</v>
      </c>
      <c r="C147" s="190" t="str">
        <f>IF(ISERROR(IF(LEN(E147)&gt;0,VLOOKUP(TEXT($E147,0),'Angaben Stationen'!$E$14:$J$213,6,0),"")),"STATION IST NICHT VORHANDEN",IF(LEN(E147)&gt;0,VLOOKUP(TEXT($E147,0),'Angaben Stationen'!$E$14:$J$213,6,0),""))</f>
        <v/>
      </c>
      <c r="D147" s="160"/>
      <c r="E147" s="206"/>
      <c r="F147" s="160"/>
      <c r="G147" s="161"/>
      <c r="H147" s="161"/>
      <c r="I147" s="161"/>
      <c r="J147" s="52"/>
      <c r="L147" s="253">
        <f t="shared" si="39"/>
        <v>0</v>
      </c>
      <c r="M147" s="253" t="str">
        <f t="shared" si="44"/>
        <v/>
      </c>
      <c r="N147" s="253">
        <f t="shared" si="40"/>
        <v>0</v>
      </c>
      <c r="O147" s="253" t="str">
        <f t="shared" si="45"/>
        <v/>
      </c>
      <c r="P147" s="253">
        <f t="shared" si="46"/>
        <v>0</v>
      </c>
      <c r="Q147" s="253">
        <f t="shared" si="41"/>
        <v>0</v>
      </c>
      <c r="R147" s="253">
        <f t="shared" si="42"/>
        <v>0</v>
      </c>
      <c r="S147" s="253">
        <f t="shared" si="47"/>
        <v>0</v>
      </c>
      <c r="T147" s="253">
        <f t="shared" si="48"/>
        <v>0</v>
      </c>
      <c r="U147" s="253">
        <f t="shared" si="49"/>
        <v>0</v>
      </c>
      <c r="V147" s="253">
        <f t="shared" si="50"/>
        <v>0</v>
      </c>
      <c r="W147" s="253">
        <f t="shared" si="51"/>
        <v>0</v>
      </c>
    </row>
    <row r="148" spans="2:23" ht="15" customHeight="1" x14ac:dyDescent="0.35">
      <c r="B148" s="58" t="str">
        <f t="shared" si="43"/>
        <v>!!!</v>
      </c>
      <c r="C148" s="190" t="str">
        <f>IF(ISERROR(IF(LEN(E148)&gt;0,VLOOKUP(TEXT($E148,0),'Angaben Stationen'!$E$14:$J$213,6,0),"")),"STATION IST NICHT VORHANDEN",IF(LEN(E148)&gt;0,VLOOKUP(TEXT($E148,0),'Angaben Stationen'!$E$14:$J$213,6,0),""))</f>
        <v/>
      </c>
      <c r="D148" s="160"/>
      <c r="E148" s="206"/>
      <c r="F148" s="160"/>
      <c r="G148" s="161"/>
      <c r="H148" s="161"/>
      <c r="I148" s="161"/>
      <c r="J148" s="52"/>
      <c r="L148" s="253">
        <f t="shared" si="39"/>
        <v>0</v>
      </c>
      <c r="M148" s="253" t="str">
        <f t="shared" si="44"/>
        <v/>
      </c>
      <c r="N148" s="253">
        <f t="shared" si="40"/>
        <v>0</v>
      </c>
      <c r="O148" s="253" t="str">
        <f t="shared" si="45"/>
        <v/>
      </c>
      <c r="P148" s="253">
        <f t="shared" si="46"/>
        <v>0</v>
      </c>
      <c r="Q148" s="253">
        <f t="shared" si="41"/>
        <v>0</v>
      </c>
      <c r="R148" s="253">
        <f t="shared" si="42"/>
        <v>0</v>
      </c>
      <c r="S148" s="253">
        <f t="shared" si="47"/>
        <v>0</v>
      </c>
      <c r="T148" s="253">
        <f t="shared" si="48"/>
        <v>0</v>
      </c>
      <c r="U148" s="253">
        <f t="shared" si="49"/>
        <v>0</v>
      </c>
      <c r="V148" s="253">
        <f t="shared" si="50"/>
        <v>0</v>
      </c>
      <c r="W148" s="253">
        <f t="shared" si="51"/>
        <v>0</v>
      </c>
    </row>
    <row r="149" spans="2:23" ht="15" customHeight="1" x14ac:dyDescent="0.35">
      <c r="B149" s="58" t="str">
        <f t="shared" si="43"/>
        <v>!!!</v>
      </c>
      <c r="C149" s="190" t="str">
        <f>IF(ISERROR(IF(LEN(E149)&gt;0,VLOOKUP(TEXT($E149,0),'Angaben Stationen'!$E$14:$J$213,6,0),"")),"STATION IST NICHT VORHANDEN",IF(LEN(E149)&gt;0,VLOOKUP(TEXT($E149,0),'Angaben Stationen'!$E$14:$J$213,6,0),""))</f>
        <v/>
      </c>
      <c r="D149" s="160"/>
      <c r="E149" s="206"/>
      <c r="F149" s="160"/>
      <c r="G149" s="161"/>
      <c r="H149" s="161"/>
      <c r="I149" s="161"/>
      <c r="J149" s="52"/>
      <c r="L149" s="253">
        <f t="shared" si="39"/>
        <v>0</v>
      </c>
      <c r="M149" s="253" t="str">
        <f t="shared" si="44"/>
        <v/>
      </c>
      <c r="N149" s="253">
        <f t="shared" si="40"/>
        <v>0</v>
      </c>
      <c r="O149" s="253" t="str">
        <f t="shared" si="45"/>
        <v/>
      </c>
      <c r="P149" s="253">
        <f t="shared" si="46"/>
        <v>0</v>
      </c>
      <c r="Q149" s="253">
        <f t="shared" si="41"/>
        <v>0</v>
      </c>
      <c r="R149" s="253">
        <f t="shared" si="42"/>
        <v>0</v>
      </c>
      <c r="S149" s="253">
        <f t="shared" si="47"/>
        <v>0</v>
      </c>
      <c r="T149" s="253">
        <f t="shared" si="48"/>
        <v>0</v>
      </c>
      <c r="U149" s="253">
        <f t="shared" si="49"/>
        <v>0</v>
      </c>
      <c r="V149" s="253">
        <f t="shared" si="50"/>
        <v>0</v>
      </c>
      <c r="W149" s="253">
        <f t="shared" si="51"/>
        <v>0</v>
      </c>
    </row>
    <row r="150" spans="2:23" ht="15" customHeight="1" x14ac:dyDescent="0.35">
      <c r="B150" s="58" t="str">
        <f t="shared" si="43"/>
        <v>!!!</v>
      </c>
      <c r="C150" s="190" t="str">
        <f>IF(ISERROR(IF(LEN(E150)&gt;0,VLOOKUP(TEXT($E150,0),'Angaben Stationen'!$E$14:$J$213,6,0),"")),"STATION IST NICHT VORHANDEN",IF(LEN(E150)&gt;0,VLOOKUP(TEXT($E150,0),'Angaben Stationen'!$E$14:$J$213,6,0),""))</f>
        <v/>
      </c>
      <c r="D150" s="160"/>
      <c r="E150" s="206"/>
      <c r="F150" s="160"/>
      <c r="G150" s="161"/>
      <c r="H150" s="161"/>
      <c r="I150" s="161"/>
      <c r="J150" s="52"/>
      <c r="L150" s="253">
        <f t="shared" si="39"/>
        <v>0</v>
      </c>
      <c r="M150" s="253" t="str">
        <f t="shared" si="44"/>
        <v/>
      </c>
      <c r="N150" s="253">
        <f t="shared" si="40"/>
        <v>0</v>
      </c>
      <c r="O150" s="253" t="str">
        <f t="shared" si="45"/>
        <v/>
      </c>
      <c r="P150" s="253">
        <f t="shared" si="46"/>
        <v>0</v>
      </c>
      <c r="Q150" s="253">
        <f t="shared" si="41"/>
        <v>0</v>
      </c>
      <c r="R150" s="253">
        <f t="shared" si="42"/>
        <v>0</v>
      </c>
      <c r="S150" s="253">
        <f t="shared" si="47"/>
        <v>0</v>
      </c>
      <c r="T150" s="253">
        <f t="shared" si="48"/>
        <v>0</v>
      </c>
      <c r="U150" s="253">
        <f t="shared" si="49"/>
        <v>0</v>
      </c>
      <c r="V150" s="253">
        <f t="shared" si="50"/>
        <v>0</v>
      </c>
      <c r="W150" s="253">
        <f t="shared" si="51"/>
        <v>0</v>
      </c>
    </row>
    <row r="151" spans="2:23" ht="15" customHeight="1" x14ac:dyDescent="0.35">
      <c r="B151" s="58" t="str">
        <f t="shared" si="43"/>
        <v>!!!</v>
      </c>
      <c r="C151" s="190" t="str">
        <f>IF(ISERROR(IF(LEN(E151)&gt;0,VLOOKUP(TEXT($E151,0),'Angaben Stationen'!$E$14:$J$213,6,0),"")),"STATION IST NICHT VORHANDEN",IF(LEN(E151)&gt;0,VLOOKUP(TEXT($E151,0),'Angaben Stationen'!$E$14:$J$213,6,0),""))</f>
        <v/>
      </c>
      <c r="D151" s="160"/>
      <c r="E151" s="206"/>
      <c r="F151" s="160"/>
      <c r="G151" s="161"/>
      <c r="H151" s="161"/>
      <c r="I151" s="161"/>
      <c r="J151" s="52"/>
      <c r="L151" s="253">
        <f t="shared" si="39"/>
        <v>0</v>
      </c>
      <c r="M151" s="253" t="str">
        <f t="shared" si="44"/>
        <v/>
      </c>
      <c r="N151" s="253">
        <f t="shared" si="40"/>
        <v>0</v>
      </c>
      <c r="O151" s="253" t="str">
        <f t="shared" si="45"/>
        <v/>
      </c>
      <c r="P151" s="253">
        <f t="shared" si="46"/>
        <v>0</v>
      </c>
      <c r="Q151" s="253">
        <f t="shared" si="41"/>
        <v>0</v>
      </c>
      <c r="R151" s="253">
        <f t="shared" si="42"/>
        <v>0</v>
      </c>
      <c r="S151" s="253">
        <f t="shared" si="47"/>
        <v>0</v>
      </c>
      <c r="T151" s="253">
        <f t="shared" si="48"/>
        <v>0</v>
      </c>
      <c r="U151" s="253">
        <f t="shared" si="49"/>
        <v>0</v>
      </c>
      <c r="V151" s="253">
        <f t="shared" si="50"/>
        <v>0</v>
      </c>
      <c r="W151" s="253">
        <f t="shared" si="51"/>
        <v>0</v>
      </c>
    </row>
    <row r="152" spans="2:23" ht="15" customHeight="1" x14ac:dyDescent="0.35">
      <c r="B152" s="58" t="str">
        <f t="shared" si="43"/>
        <v>!!!</v>
      </c>
      <c r="C152" s="190" t="str">
        <f>IF(ISERROR(IF(LEN(E152)&gt;0,VLOOKUP(TEXT($E152,0),'Angaben Stationen'!$E$14:$J$213,6,0),"")),"STATION IST NICHT VORHANDEN",IF(LEN(E152)&gt;0,VLOOKUP(TEXT($E152,0),'Angaben Stationen'!$E$14:$J$213,6,0),""))</f>
        <v/>
      </c>
      <c r="D152" s="160"/>
      <c r="E152" s="206"/>
      <c r="F152" s="160"/>
      <c r="G152" s="161"/>
      <c r="H152" s="161"/>
      <c r="I152" s="161"/>
      <c r="J152" s="52"/>
      <c r="L152" s="253">
        <f t="shared" si="39"/>
        <v>0</v>
      </c>
      <c r="M152" s="253" t="str">
        <f t="shared" si="44"/>
        <v/>
      </c>
      <c r="N152" s="253">
        <f t="shared" si="40"/>
        <v>0</v>
      </c>
      <c r="O152" s="253" t="str">
        <f t="shared" si="45"/>
        <v/>
      </c>
      <c r="P152" s="253">
        <f t="shared" si="46"/>
        <v>0</v>
      </c>
      <c r="Q152" s="253">
        <f t="shared" si="41"/>
        <v>0</v>
      </c>
      <c r="R152" s="253">
        <f t="shared" si="42"/>
        <v>0</v>
      </c>
      <c r="S152" s="253">
        <f t="shared" si="47"/>
        <v>0</v>
      </c>
      <c r="T152" s="253">
        <f t="shared" si="48"/>
        <v>0</v>
      </c>
      <c r="U152" s="253">
        <f t="shared" si="49"/>
        <v>0</v>
      </c>
      <c r="V152" s="253">
        <f t="shared" si="50"/>
        <v>0</v>
      </c>
      <c r="W152" s="253">
        <f t="shared" si="51"/>
        <v>0</v>
      </c>
    </row>
    <row r="153" spans="2:23" ht="15" customHeight="1" x14ac:dyDescent="0.35">
      <c r="B153" s="58" t="str">
        <f t="shared" si="43"/>
        <v>!!!</v>
      </c>
      <c r="C153" s="190" t="str">
        <f>IF(ISERROR(IF(LEN(E153)&gt;0,VLOOKUP(TEXT($E153,0),'Angaben Stationen'!$E$14:$J$213,6,0),"")),"STATION IST NICHT VORHANDEN",IF(LEN(E153)&gt;0,VLOOKUP(TEXT($E153,0),'Angaben Stationen'!$E$14:$J$213,6,0),""))</f>
        <v/>
      </c>
      <c r="D153" s="160"/>
      <c r="E153" s="206"/>
      <c r="F153" s="160"/>
      <c r="G153" s="161"/>
      <c r="H153" s="161"/>
      <c r="I153" s="161"/>
      <c r="J153" s="52"/>
      <c r="L153" s="253">
        <f t="shared" si="39"/>
        <v>0</v>
      </c>
      <c r="M153" s="253" t="str">
        <f t="shared" si="44"/>
        <v/>
      </c>
      <c r="N153" s="253">
        <f t="shared" si="40"/>
        <v>0</v>
      </c>
      <c r="O153" s="253" t="str">
        <f t="shared" si="45"/>
        <v/>
      </c>
      <c r="P153" s="253">
        <f t="shared" si="46"/>
        <v>0</v>
      </c>
      <c r="Q153" s="253">
        <f t="shared" si="41"/>
        <v>0</v>
      </c>
      <c r="R153" s="253">
        <f t="shared" si="42"/>
        <v>0</v>
      </c>
      <c r="S153" s="253">
        <f t="shared" si="47"/>
        <v>0</v>
      </c>
      <c r="T153" s="253">
        <f t="shared" si="48"/>
        <v>0</v>
      </c>
      <c r="U153" s="253">
        <f t="shared" si="49"/>
        <v>0</v>
      </c>
      <c r="V153" s="253">
        <f t="shared" si="50"/>
        <v>0</v>
      </c>
      <c r="W153" s="253">
        <f t="shared" si="51"/>
        <v>0</v>
      </c>
    </row>
    <row r="154" spans="2:23" ht="15" customHeight="1" x14ac:dyDescent="0.35">
      <c r="B154" s="58" t="str">
        <f t="shared" si="43"/>
        <v>!!!</v>
      </c>
      <c r="C154" s="190" t="str">
        <f>IF(ISERROR(IF(LEN(E154)&gt;0,VLOOKUP(TEXT($E154,0),'Angaben Stationen'!$E$14:$J$213,6,0),"")),"STATION IST NICHT VORHANDEN",IF(LEN(E154)&gt;0,VLOOKUP(TEXT($E154,0),'Angaben Stationen'!$E$14:$J$213,6,0),""))</f>
        <v/>
      </c>
      <c r="D154" s="160"/>
      <c r="E154" s="206"/>
      <c r="F154" s="160"/>
      <c r="G154" s="161"/>
      <c r="H154" s="161"/>
      <c r="I154" s="161"/>
      <c r="J154" s="52"/>
      <c r="L154" s="253">
        <f t="shared" si="39"/>
        <v>0</v>
      </c>
      <c r="M154" s="253" t="str">
        <f t="shared" si="44"/>
        <v/>
      </c>
      <c r="N154" s="253">
        <f t="shared" si="40"/>
        <v>0</v>
      </c>
      <c r="O154" s="253" t="str">
        <f t="shared" si="45"/>
        <v/>
      </c>
      <c r="P154" s="253">
        <f t="shared" si="46"/>
        <v>0</v>
      </c>
      <c r="Q154" s="253">
        <f t="shared" si="41"/>
        <v>0</v>
      </c>
      <c r="R154" s="253">
        <f t="shared" si="42"/>
        <v>0</v>
      </c>
      <c r="S154" s="253">
        <f t="shared" si="47"/>
        <v>0</v>
      </c>
      <c r="T154" s="253">
        <f t="shared" si="48"/>
        <v>0</v>
      </c>
      <c r="U154" s="253">
        <f t="shared" si="49"/>
        <v>0</v>
      </c>
      <c r="V154" s="253">
        <f t="shared" si="50"/>
        <v>0</v>
      </c>
      <c r="W154" s="253">
        <f t="shared" si="51"/>
        <v>0</v>
      </c>
    </row>
    <row r="155" spans="2:23" ht="15" customHeight="1" x14ac:dyDescent="0.35">
      <c r="B155" s="58" t="str">
        <f t="shared" si="43"/>
        <v>!!!</v>
      </c>
      <c r="C155" s="190" t="str">
        <f>IF(ISERROR(IF(LEN(E155)&gt;0,VLOOKUP(TEXT($E155,0),'Angaben Stationen'!$E$14:$J$213,6,0),"")),"STATION IST NICHT VORHANDEN",IF(LEN(E155)&gt;0,VLOOKUP(TEXT($E155,0),'Angaben Stationen'!$E$14:$J$213,6,0),""))</f>
        <v/>
      </c>
      <c r="D155" s="160"/>
      <c r="E155" s="206"/>
      <c r="F155" s="160"/>
      <c r="G155" s="161"/>
      <c r="H155" s="161"/>
      <c r="I155" s="161"/>
      <c r="J155" s="52"/>
      <c r="L155" s="253">
        <f t="shared" si="39"/>
        <v>0</v>
      </c>
      <c r="M155" s="253" t="str">
        <f t="shared" si="44"/>
        <v/>
      </c>
      <c r="N155" s="253">
        <f t="shared" si="40"/>
        <v>0</v>
      </c>
      <c r="O155" s="253" t="str">
        <f t="shared" si="45"/>
        <v/>
      </c>
      <c r="P155" s="253">
        <f t="shared" si="46"/>
        <v>0</v>
      </c>
      <c r="Q155" s="253">
        <f t="shared" si="41"/>
        <v>0</v>
      </c>
      <c r="R155" s="253">
        <f t="shared" si="42"/>
        <v>0</v>
      </c>
      <c r="S155" s="253">
        <f t="shared" si="47"/>
        <v>0</v>
      </c>
      <c r="T155" s="253">
        <f t="shared" si="48"/>
        <v>0</v>
      </c>
      <c r="U155" s="253">
        <f t="shared" si="49"/>
        <v>0</v>
      </c>
      <c r="V155" s="253">
        <f t="shared" si="50"/>
        <v>0</v>
      </c>
      <c r="W155" s="253">
        <f t="shared" si="51"/>
        <v>0</v>
      </c>
    </row>
    <row r="156" spans="2:23" ht="15" customHeight="1" x14ac:dyDescent="0.35">
      <c r="B156" s="58" t="str">
        <f t="shared" si="43"/>
        <v>!!!</v>
      </c>
      <c r="C156" s="190" t="str">
        <f>IF(ISERROR(IF(LEN(E156)&gt;0,VLOOKUP(TEXT($E156,0),'Angaben Stationen'!$E$14:$J$213,6,0),"")),"STATION IST NICHT VORHANDEN",IF(LEN(E156)&gt;0,VLOOKUP(TEXT($E156,0),'Angaben Stationen'!$E$14:$J$213,6,0),""))</f>
        <v/>
      </c>
      <c r="D156" s="160"/>
      <c r="E156" s="206"/>
      <c r="F156" s="160"/>
      <c r="G156" s="161"/>
      <c r="H156" s="161"/>
      <c r="I156" s="161"/>
      <c r="J156" s="52"/>
      <c r="L156" s="253">
        <f t="shared" si="39"/>
        <v>0</v>
      </c>
      <c r="M156" s="253" t="str">
        <f t="shared" si="44"/>
        <v/>
      </c>
      <c r="N156" s="253">
        <f t="shared" si="40"/>
        <v>0</v>
      </c>
      <c r="O156" s="253" t="str">
        <f t="shared" si="45"/>
        <v/>
      </c>
      <c r="P156" s="253">
        <f t="shared" si="46"/>
        <v>0</v>
      </c>
      <c r="Q156" s="253">
        <f t="shared" si="41"/>
        <v>0</v>
      </c>
      <c r="R156" s="253">
        <f t="shared" si="42"/>
        <v>0</v>
      </c>
      <c r="S156" s="253">
        <f t="shared" si="47"/>
        <v>0</v>
      </c>
      <c r="T156" s="253">
        <f t="shared" si="48"/>
        <v>0</v>
      </c>
      <c r="U156" s="253">
        <f t="shared" si="49"/>
        <v>0</v>
      </c>
      <c r="V156" s="253">
        <f t="shared" si="50"/>
        <v>0</v>
      </c>
      <c r="W156" s="253">
        <f t="shared" si="51"/>
        <v>0</v>
      </c>
    </row>
    <row r="157" spans="2:23" ht="15" customHeight="1" x14ac:dyDescent="0.35">
      <c r="B157" s="58" t="str">
        <f t="shared" si="43"/>
        <v>!!!</v>
      </c>
      <c r="C157" s="190" t="str">
        <f>IF(ISERROR(IF(LEN(E157)&gt;0,VLOOKUP(TEXT($E157,0),'Angaben Stationen'!$E$14:$J$213,6,0),"")),"STATION IST NICHT VORHANDEN",IF(LEN(E157)&gt;0,VLOOKUP(TEXT($E157,0),'Angaben Stationen'!$E$14:$J$213,6,0),""))</f>
        <v/>
      </c>
      <c r="D157" s="160"/>
      <c r="E157" s="206"/>
      <c r="F157" s="160"/>
      <c r="G157" s="161"/>
      <c r="H157" s="161"/>
      <c r="I157" s="161"/>
      <c r="J157" s="52"/>
      <c r="L157" s="253">
        <f t="shared" si="39"/>
        <v>0</v>
      </c>
      <c r="M157" s="253" t="str">
        <f t="shared" si="44"/>
        <v/>
      </c>
      <c r="N157" s="253">
        <f t="shared" si="40"/>
        <v>0</v>
      </c>
      <c r="O157" s="253" t="str">
        <f t="shared" si="45"/>
        <v/>
      </c>
      <c r="P157" s="253">
        <f t="shared" si="46"/>
        <v>0</v>
      </c>
      <c r="Q157" s="253">
        <f t="shared" si="41"/>
        <v>0</v>
      </c>
      <c r="R157" s="253">
        <f t="shared" si="42"/>
        <v>0</v>
      </c>
      <c r="S157" s="253">
        <f t="shared" si="47"/>
        <v>0</v>
      </c>
      <c r="T157" s="253">
        <f t="shared" si="48"/>
        <v>0</v>
      </c>
      <c r="U157" s="253">
        <f t="shared" si="49"/>
        <v>0</v>
      </c>
      <c r="V157" s="253">
        <f t="shared" si="50"/>
        <v>0</v>
      </c>
      <c r="W157" s="253">
        <f t="shared" si="51"/>
        <v>0</v>
      </c>
    </row>
    <row r="158" spans="2:23" ht="15" customHeight="1" x14ac:dyDescent="0.35">
      <c r="B158" s="58" t="str">
        <f t="shared" si="43"/>
        <v>!!!</v>
      </c>
      <c r="C158" s="190" t="str">
        <f>IF(ISERROR(IF(LEN(E158)&gt;0,VLOOKUP(TEXT($E158,0),'Angaben Stationen'!$E$14:$J$213,6,0),"")),"STATION IST NICHT VORHANDEN",IF(LEN(E158)&gt;0,VLOOKUP(TEXT($E158,0),'Angaben Stationen'!$E$14:$J$213,6,0),""))</f>
        <v/>
      </c>
      <c r="D158" s="160"/>
      <c r="E158" s="206"/>
      <c r="F158" s="160"/>
      <c r="G158" s="161"/>
      <c r="H158" s="161"/>
      <c r="I158" s="161"/>
      <c r="J158" s="52"/>
      <c r="L158" s="253">
        <f t="shared" si="39"/>
        <v>0</v>
      </c>
      <c r="M158" s="253" t="str">
        <f t="shared" si="44"/>
        <v/>
      </c>
      <c r="N158" s="253">
        <f t="shared" si="40"/>
        <v>0</v>
      </c>
      <c r="O158" s="253" t="str">
        <f t="shared" si="45"/>
        <v/>
      </c>
      <c r="P158" s="253">
        <f t="shared" si="46"/>
        <v>0</v>
      </c>
      <c r="Q158" s="253">
        <f t="shared" si="41"/>
        <v>0</v>
      </c>
      <c r="R158" s="253">
        <f t="shared" si="42"/>
        <v>0</v>
      </c>
      <c r="S158" s="253">
        <f t="shared" si="47"/>
        <v>0</v>
      </c>
      <c r="T158" s="253">
        <f t="shared" si="48"/>
        <v>0</v>
      </c>
      <c r="U158" s="253">
        <f t="shared" si="49"/>
        <v>0</v>
      </c>
      <c r="V158" s="253">
        <f t="shared" si="50"/>
        <v>0</v>
      </c>
      <c r="W158" s="253">
        <f t="shared" si="51"/>
        <v>0</v>
      </c>
    </row>
    <row r="159" spans="2:23" ht="15" customHeight="1" x14ac:dyDescent="0.35">
      <c r="B159" s="58" t="str">
        <f t="shared" si="43"/>
        <v>!!!</v>
      </c>
      <c r="C159" s="190" t="str">
        <f>IF(ISERROR(IF(LEN(E159)&gt;0,VLOOKUP(TEXT($E159,0),'Angaben Stationen'!$E$14:$J$213,6,0),"")),"STATION IST NICHT VORHANDEN",IF(LEN(E159)&gt;0,VLOOKUP(TEXT($E159,0),'Angaben Stationen'!$E$14:$J$213,6,0),""))</f>
        <v/>
      </c>
      <c r="D159" s="160"/>
      <c r="E159" s="206"/>
      <c r="F159" s="160"/>
      <c r="G159" s="161"/>
      <c r="H159" s="161"/>
      <c r="I159" s="161"/>
      <c r="J159" s="52"/>
      <c r="L159" s="253">
        <f t="shared" si="39"/>
        <v>0</v>
      </c>
      <c r="M159" s="253" t="str">
        <f t="shared" si="44"/>
        <v/>
      </c>
      <c r="N159" s="253">
        <f t="shared" si="40"/>
        <v>0</v>
      </c>
      <c r="O159" s="253" t="str">
        <f t="shared" si="45"/>
        <v/>
      </c>
      <c r="P159" s="253">
        <f t="shared" si="46"/>
        <v>0</v>
      </c>
      <c r="Q159" s="253">
        <f t="shared" si="41"/>
        <v>0</v>
      </c>
      <c r="R159" s="253">
        <f t="shared" si="42"/>
        <v>0</v>
      </c>
      <c r="S159" s="253">
        <f t="shared" si="47"/>
        <v>0</v>
      </c>
      <c r="T159" s="253">
        <f t="shared" si="48"/>
        <v>0</v>
      </c>
      <c r="U159" s="253">
        <f t="shared" si="49"/>
        <v>0</v>
      </c>
      <c r="V159" s="253">
        <f t="shared" si="50"/>
        <v>0</v>
      </c>
      <c r="W159" s="253">
        <f t="shared" si="51"/>
        <v>0</v>
      </c>
    </row>
    <row r="160" spans="2:23" ht="15" customHeight="1" x14ac:dyDescent="0.35">
      <c r="B160" s="58" t="str">
        <f t="shared" si="43"/>
        <v>!!!</v>
      </c>
      <c r="C160" s="190" t="str">
        <f>IF(ISERROR(IF(LEN(E160)&gt;0,VLOOKUP(TEXT($E160,0),'Angaben Stationen'!$E$14:$J$213,6,0),"")),"STATION IST NICHT VORHANDEN",IF(LEN(E160)&gt;0,VLOOKUP(TEXT($E160,0),'Angaben Stationen'!$E$14:$J$213,6,0),""))</f>
        <v/>
      </c>
      <c r="D160" s="160"/>
      <c r="E160" s="206"/>
      <c r="F160" s="160"/>
      <c r="G160" s="161"/>
      <c r="H160" s="161"/>
      <c r="I160" s="161"/>
      <c r="J160" s="52"/>
      <c r="L160" s="253">
        <f t="shared" si="39"/>
        <v>0</v>
      </c>
      <c r="M160" s="253" t="str">
        <f t="shared" si="44"/>
        <v/>
      </c>
      <c r="N160" s="253">
        <f t="shared" si="40"/>
        <v>0</v>
      </c>
      <c r="O160" s="253" t="str">
        <f t="shared" si="45"/>
        <v/>
      </c>
      <c r="P160" s="253">
        <f t="shared" si="46"/>
        <v>0</v>
      </c>
      <c r="Q160" s="253">
        <f t="shared" si="41"/>
        <v>0</v>
      </c>
      <c r="R160" s="253">
        <f t="shared" si="42"/>
        <v>0</v>
      </c>
      <c r="S160" s="253">
        <f t="shared" si="47"/>
        <v>0</v>
      </c>
      <c r="T160" s="253">
        <f t="shared" si="48"/>
        <v>0</v>
      </c>
      <c r="U160" s="253">
        <f t="shared" si="49"/>
        <v>0</v>
      </c>
      <c r="V160" s="253">
        <f t="shared" si="50"/>
        <v>0</v>
      </c>
      <c r="W160" s="253">
        <f t="shared" si="51"/>
        <v>0</v>
      </c>
    </row>
    <row r="161" spans="2:23" ht="15" customHeight="1" x14ac:dyDescent="0.35">
      <c r="B161" s="58" t="str">
        <f t="shared" si="43"/>
        <v>!!!</v>
      </c>
      <c r="C161" s="190" t="str">
        <f>IF(ISERROR(IF(LEN(E161)&gt;0,VLOOKUP(TEXT($E161,0),'Angaben Stationen'!$E$14:$J$213,6,0),"")),"STATION IST NICHT VORHANDEN",IF(LEN(E161)&gt;0,VLOOKUP(TEXT($E161,0),'Angaben Stationen'!$E$14:$J$213,6,0),""))</f>
        <v/>
      </c>
      <c r="D161" s="160"/>
      <c r="E161" s="206"/>
      <c r="F161" s="160"/>
      <c r="G161" s="161"/>
      <c r="H161" s="161"/>
      <c r="I161" s="161"/>
      <c r="J161" s="52"/>
      <c r="L161" s="253">
        <f t="shared" si="39"/>
        <v>0</v>
      </c>
      <c r="M161" s="253" t="str">
        <f t="shared" si="44"/>
        <v/>
      </c>
      <c r="N161" s="253">
        <f t="shared" si="40"/>
        <v>0</v>
      </c>
      <c r="O161" s="253" t="str">
        <f t="shared" si="45"/>
        <v/>
      </c>
      <c r="P161" s="253">
        <f t="shared" si="46"/>
        <v>0</v>
      </c>
      <c r="Q161" s="253">
        <f t="shared" si="41"/>
        <v>0</v>
      </c>
      <c r="R161" s="253">
        <f t="shared" si="42"/>
        <v>0</v>
      </c>
      <c r="S161" s="253">
        <f t="shared" si="47"/>
        <v>0</v>
      </c>
      <c r="T161" s="253">
        <f t="shared" si="48"/>
        <v>0</v>
      </c>
      <c r="U161" s="253">
        <f t="shared" si="49"/>
        <v>0</v>
      </c>
      <c r="V161" s="253">
        <f t="shared" si="50"/>
        <v>0</v>
      </c>
      <c r="W161" s="253">
        <f t="shared" si="51"/>
        <v>0</v>
      </c>
    </row>
    <row r="162" spans="2:23" ht="15" customHeight="1" x14ac:dyDescent="0.35">
      <c r="B162" s="58" t="str">
        <f t="shared" si="43"/>
        <v>!!!</v>
      </c>
      <c r="C162" s="190" t="str">
        <f>IF(ISERROR(IF(LEN(E162)&gt;0,VLOOKUP(TEXT($E162,0),'Angaben Stationen'!$E$14:$J$213,6,0),"")),"STATION IST NICHT VORHANDEN",IF(LEN(E162)&gt;0,VLOOKUP(TEXT($E162,0),'Angaben Stationen'!$E$14:$J$213,6,0),""))</f>
        <v/>
      </c>
      <c r="D162" s="160"/>
      <c r="E162" s="206"/>
      <c r="F162" s="160"/>
      <c r="G162" s="161"/>
      <c r="H162" s="161"/>
      <c r="I162" s="161"/>
      <c r="J162" s="52"/>
      <c r="L162" s="253">
        <f t="shared" si="39"/>
        <v>0</v>
      </c>
      <c r="M162" s="253" t="str">
        <f t="shared" si="44"/>
        <v/>
      </c>
      <c r="N162" s="253">
        <f t="shared" si="40"/>
        <v>0</v>
      </c>
      <c r="O162" s="253" t="str">
        <f t="shared" si="45"/>
        <v/>
      </c>
      <c r="P162" s="253">
        <f t="shared" si="46"/>
        <v>0</v>
      </c>
      <c r="Q162" s="253">
        <f t="shared" si="41"/>
        <v>0</v>
      </c>
      <c r="R162" s="253">
        <f t="shared" si="42"/>
        <v>0</v>
      </c>
      <c r="S162" s="253">
        <f t="shared" si="47"/>
        <v>0</v>
      </c>
      <c r="T162" s="253">
        <f t="shared" si="48"/>
        <v>0</v>
      </c>
      <c r="U162" s="253">
        <f t="shared" si="49"/>
        <v>0</v>
      </c>
      <c r="V162" s="253">
        <f t="shared" si="50"/>
        <v>0</v>
      </c>
      <c r="W162" s="253">
        <f t="shared" si="51"/>
        <v>0</v>
      </c>
    </row>
    <row r="163" spans="2:23" ht="15" customHeight="1" x14ac:dyDescent="0.35">
      <c r="B163" s="58" t="str">
        <f t="shared" si="43"/>
        <v>!!!</v>
      </c>
      <c r="C163" s="190" t="str">
        <f>IF(ISERROR(IF(LEN(E163)&gt;0,VLOOKUP(TEXT($E163,0),'Angaben Stationen'!$E$14:$J$213,6,0),"")),"STATION IST NICHT VORHANDEN",IF(LEN(E163)&gt;0,VLOOKUP(TEXT($E163,0),'Angaben Stationen'!$E$14:$J$213,6,0),""))</f>
        <v/>
      </c>
      <c r="D163" s="160"/>
      <c r="E163" s="206"/>
      <c r="F163" s="160"/>
      <c r="G163" s="161"/>
      <c r="H163" s="161"/>
      <c r="I163" s="161"/>
      <c r="J163" s="52"/>
      <c r="L163" s="253">
        <f t="shared" si="39"/>
        <v>0</v>
      </c>
      <c r="M163" s="253" t="str">
        <f t="shared" si="44"/>
        <v/>
      </c>
      <c r="N163" s="253">
        <f t="shared" si="40"/>
        <v>0</v>
      </c>
      <c r="O163" s="253" t="str">
        <f t="shared" si="45"/>
        <v/>
      </c>
      <c r="P163" s="253">
        <f t="shared" si="46"/>
        <v>0</v>
      </c>
      <c r="Q163" s="253">
        <f t="shared" si="41"/>
        <v>0</v>
      </c>
      <c r="R163" s="253">
        <f t="shared" si="42"/>
        <v>0</v>
      </c>
      <c r="S163" s="253">
        <f t="shared" si="47"/>
        <v>0</v>
      </c>
      <c r="T163" s="253">
        <f t="shared" si="48"/>
        <v>0</v>
      </c>
      <c r="U163" s="253">
        <f t="shared" si="49"/>
        <v>0</v>
      </c>
      <c r="V163" s="253">
        <f t="shared" si="50"/>
        <v>0</v>
      </c>
      <c r="W163" s="253">
        <f t="shared" si="51"/>
        <v>0</v>
      </c>
    </row>
    <row r="164" spans="2:23" ht="15" customHeight="1" x14ac:dyDescent="0.35">
      <c r="B164" s="58" t="str">
        <f t="shared" si="43"/>
        <v>!!!</v>
      </c>
      <c r="C164" s="190" t="str">
        <f>IF(ISERROR(IF(LEN(E164)&gt;0,VLOOKUP(TEXT($E164,0),'Angaben Stationen'!$E$14:$J$213,6,0),"")),"STATION IST NICHT VORHANDEN",IF(LEN(E164)&gt;0,VLOOKUP(TEXT($E164,0),'Angaben Stationen'!$E$14:$J$213,6,0),""))</f>
        <v/>
      </c>
      <c r="D164" s="160"/>
      <c r="E164" s="206"/>
      <c r="F164" s="160"/>
      <c r="G164" s="161"/>
      <c r="H164" s="161"/>
      <c r="I164" s="161"/>
      <c r="J164" s="52"/>
      <c r="L164" s="253">
        <f t="shared" si="39"/>
        <v>0</v>
      </c>
      <c r="M164" s="253" t="str">
        <f t="shared" si="44"/>
        <v/>
      </c>
      <c r="N164" s="253">
        <f t="shared" si="40"/>
        <v>0</v>
      </c>
      <c r="O164" s="253" t="str">
        <f t="shared" si="45"/>
        <v/>
      </c>
      <c r="P164" s="253">
        <f t="shared" si="46"/>
        <v>0</v>
      </c>
      <c r="Q164" s="253">
        <f t="shared" si="41"/>
        <v>0</v>
      </c>
      <c r="R164" s="253">
        <f t="shared" si="42"/>
        <v>0</v>
      </c>
      <c r="S164" s="253">
        <f t="shared" si="47"/>
        <v>0</v>
      </c>
      <c r="T164" s="253">
        <f t="shared" si="48"/>
        <v>0</v>
      </c>
      <c r="U164" s="253">
        <f t="shared" si="49"/>
        <v>0</v>
      </c>
      <c r="V164" s="253">
        <f t="shared" si="50"/>
        <v>0</v>
      </c>
      <c r="W164" s="253">
        <f t="shared" si="51"/>
        <v>0</v>
      </c>
    </row>
    <row r="165" spans="2:23" ht="15" customHeight="1" x14ac:dyDescent="0.35">
      <c r="B165" s="58" t="str">
        <f t="shared" si="43"/>
        <v>!!!</v>
      </c>
      <c r="C165" s="190" t="str">
        <f>IF(ISERROR(IF(LEN(E165)&gt;0,VLOOKUP(TEXT($E165,0),'Angaben Stationen'!$E$14:$J$213,6,0),"")),"STATION IST NICHT VORHANDEN",IF(LEN(E165)&gt;0,VLOOKUP(TEXT($E165,0),'Angaben Stationen'!$E$14:$J$213,6,0),""))</f>
        <v/>
      </c>
      <c r="D165" s="160"/>
      <c r="E165" s="206"/>
      <c r="F165" s="160"/>
      <c r="G165" s="161"/>
      <c r="H165" s="161"/>
      <c r="I165" s="161"/>
      <c r="J165" s="52"/>
      <c r="L165" s="253">
        <f t="shared" si="39"/>
        <v>0</v>
      </c>
      <c r="M165" s="253" t="str">
        <f t="shared" si="44"/>
        <v/>
      </c>
      <c r="N165" s="253">
        <f t="shared" si="40"/>
        <v>0</v>
      </c>
      <c r="O165" s="253" t="str">
        <f t="shared" si="45"/>
        <v/>
      </c>
      <c r="P165" s="253">
        <f t="shared" si="46"/>
        <v>0</v>
      </c>
      <c r="Q165" s="253">
        <f t="shared" si="41"/>
        <v>0</v>
      </c>
      <c r="R165" s="253">
        <f t="shared" si="42"/>
        <v>0</v>
      </c>
      <c r="S165" s="253">
        <f t="shared" si="47"/>
        <v>0</v>
      </c>
      <c r="T165" s="253">
        <f t="shared" si="48"/>
        <v>0</v>
      </c>
      <c r="U165" s="253">
        <f t="shared" si="49"/>
        <v>0</v>
      </c>
      <c r="V165" s="253">
        <f t="shared" si="50"/>
        <v>0</v>
      </c>
      <c r="W165" s="253">
        <f t="shared" si="51"/>
        <v>0</v>
      </c>
    </row>
    <row r="166" spans="2:23" ht="15" customHeight="1" x14ac:dyDescent="0.35">
      <c r="B166" s="58" t="str">
        <f t="shared" si="43"/>
        <v>!!!</v>
      </c>
      <c r="C166" s="190" t="str">
        <f>IF(ISERROR(IF(LEN(E166)&gt;0,VLOOKUP(TEXT($E166,0),'Angaben Stationen'!$E$14:$J$213,6,0),"")),"STATION IST NICHT VORHANDEN",IF(LEN(E166)&gt;0,VLOOKUP(TEXT($E166,0),'Angaben Stationen'!$E$14:$J$213,6,0),""))</f>
        <v/>
      </c>
      <c r="D166" s="160"/>
      <c r="E166" s="206"/>
      <c r="F166" s="160"/>
      <c r="G166" s="161"/>
      <c r="H166" s="161"/>
      <c r="I166" s="161"/>
      <c r="J166" s="52"/>
      <c r="L166" s="253">
        <f t="shared" si="39"/>
        <v>0</v>
      </c>
      <c r="M166" s="253" t="str">
        <f t="shared" si="44"/>
        <v/>
      </c>
      <c r="N166" s="253">
        <f t="shared" si="40"/>
        <v>0</v>
      </c>
      <c r="O166" s="253" t="str">
        <f t="shared" si="45"/>
        <v/>
      </c>
      <c r="P166" s="253">
        <f t="shared" si="46"/>
        <v>0</v>
      </c>
      <c r="Q166" s="253">
        <f t="shared" si="41"/>
        <v>0</v>
      </c>
      <c r="R166" s="253">
        <f t="shared" si="42"/>
        <v>0</v>
      </c>
      <c r="S166" s="253">
        <f t="shared" si="47"/>
        <v>0</v>
      </c>
      <c r="T166" s="253">
        <f t="shared" si="48"/>
        <v>0</v>
      </c>
      <c r="U166" s="253">
        <f t="shared" si="49"/>
        <v>0</v>
      </c>
      <c r="V166" s="253">
        <f t="shared" si="50"/>
        <v>0</v>
      </c>
      <c r="W166" s="253">
        <f t="shared" si="51"/>
        <v>0</v>
      </c>
    </row>
    <row r="167" spans="2:23" ht="15" customHeight="1" x14ac:dyDescent="0.35">
      <c r="B167" s="58" t="str">
        <f t="shared" si="43"/>
        <v>!!!</v>
      </c>
      <c r="C167" s="190" t="str">
        <f>IF(ISERROR(IF(LEN(E167)&gt;0,VLOOKUP(TEXT($E167,0),'Angaben Stationen'!$E$14:$J$213,6,0),"")),"STATION IST NICHT VORHANDEN",IF(LEN(E167)&gt;0,VLOOKUP(TEXT($E167,0),'Angaben Stationen'!$E$14:$J$213,6,0),""))</f>
        <v/>
      </c>
      <c r="D167" s="160"/>
      <c r="E167" s="206"/>
      <c r="F167" s="160"/>
      <c r="G167" s="161"/>
      <c r="H167" s="161"/>
      <c r="I167" s="161"/>
      <c r="J167" s="52"/>
      <c r="L167" s="253">
        <f t="shared" si="39"/>
        <v>0</v>
      </c>
      <c r="M167" s="253" t="str">
        <f t="shared" si="44"/>
        <v/>
      </c>
      <c r="N167" s="253">
        <f t="shared" si="40"/>
        <v>0</v>
      </c>
      <c r="O167" s="253" t="str">
        <f t="shared" si="45"/>
        <v/>
      </c>
      <c r="P167" s="253">
        <f t="shared" si="46"/>
        <v>0</v>
      </c>
      <c r="Q167" s="253">
        <f t="shared" si="41"/>
        <v>0</v>
      </c>
      <c r="R167" s="253">
        <f t="shared" si="42"/>
        <v>0</v>
      </c>
      <c r="S167" s="253">
        <f t="shared" si="47"/>
        <v>0</v>
      </c>
      <c r="T167" s="253">
        <f t="shared" si="48"/>
        <v>0</v>
      </c>
      <c r="U167" s="253">
        <f t="shared" si="49"/>
        <v>0</v>
      </c>
      <c r="V167" s="253">
        <f t="shared" si="50"/>
        <v>0</v>
      </c>
      <c r="W167" s="253">
        <f t="shared" si="51"/>
        <v>0</v>
      </c>
    </row>
    <row r="168" spans="2:23" ht="15" customHeight="1" x14ac:dyDescent="0.35">
      <c r="B168" s="58" t="str">
        <f t="shared" si="43"/>
        <v>!!!</v>
      </c>
      <c r="C168" s="190" t="str">
        <f>IF(ISERROR(IF(LEN(E168)&gt;0,VLOOKUP(TEXT($E168,0),'Angaben Stationen'!$E$14:$J$213,6,0),"")),"STATION IST NICHT VORHANDEN",IF(LEN(E168)&gt;0,VLOOKUP(TEXT($E168,0),'Angaben Stationen'!$E$14:$J$213,6,0),""))</f>
        <v/>
      </c>
      <c r="D168" s="160"/>
      <c r="E168" s="206"/>
      <c r="F168" s="160"/>
      <c r="G168" s="161"/>
      <c r="H168" s="161"/>
      <c r="I168" s="161"/>
      <c r="J168" s="52"/>
      <c r="L168" s="253">
        <f t="shared" si="39"/>
        <v>0</v>
      </c>
      <c r="M168" s="253" t="str">
        <f t="shared" si="44"/>
        <v/>
      </c>
      <c r="N168" s="253">
        <f t="shared" si="40"/>
        <v>0</v>
      </c>
      <c r="O168" s="253" t="str">
        <f t="shared" si="45"/>
        <v/>
      </c>
      <c r="P168" s="253">
        <f t="shared" si="46"/>
        <v>0</v>
      </c>
      <c r="Q168" s="253">
        <f t="shared" si="41"/>
        <v>0</v>
      </c>
      <c r="R168" s="253">
        <f t="shared" si="42"/>
        <v>0</v>
      </c>
      <c r="S168" s="253">
        <f t="shared" si="47"/>
        <v>0</v>
      </c>
      <c r="T168" s="253">
        <f t="shared" si="48"/>
        <v>0</v>
      </c>
      <c r="U168" s="253">
        <f t="shared" si="49"/>
        <v>0</v>
      </c>
      <c r="V168" s="253">
        <f t="shared" si="50"/>
        <v>0</v>
      </c>
      <c r="W168" s="253">
        <f t="shared" si="51"/>
        <v>0</v>
      </c>
    </row>
    <row r="169" spans="2:23" ht="15" customHeight="1" x14ac:dyDescent="0.35">
      <c r="B169" s="58" t="str">
        <f t="shared" si="43"/>
        <v>!!!</v>
      </c>
      <c r="C169" s="190" t="str">
        <f>IF(ISERROR(IF(LEN(E169)&gt;0,VLOOKUP(TEXT($E169,0),'Angaben Stationen'!$E$14:$J$213,6,0),"")),"STATION IST NICHT VORHANDEN",IF(LEN(E169)&gt;0,VLOOKUP(TEXT($E169,0),'Angaben Stationen'!$E$14:$J$213,6,0),""))</f>
        <v/>
      </c>
      <c r="D169" s="160"/>
      <c r="E169" s="206"/>
      <c r="F169" s="160"/>
      <c r="G169" s="161"/>
      <c r="H169" s="161"/>
      <c r="I169" s="161"/>
      <c r="J169" s="52"/>
      <c r="L169" s="253">
        <f t="shared" si="39"/>
        <v>0</v>
      </c>
      <c r="M169" s="253" t="str">
        <f t="shared" si="44"/>
        <v/>
      </c>
      <c r="N169" s="253">
        <f t="shared" si="40"/>
        <v>0</v>
      </c>
      <c r="O169" s="253" t="str">
        <f t="shared" si="45"/>
        <v/>
      </c>
      <c r="P169" s="253">
        <f t="shared" si="46"/>
        <v>0</v>
      </c>
      <c r="Q169" s="253">
        <f t="shared" si="41"/>
        <v>0</v>
      </c>
      <c r="R169" s="253">
        <f t="shared" si="42"/>
        <v>0</v>
      </c>
      <c r="S169" s="253">
        <f t="shared" si="47"/>
        <v>0</v>
      </c>
      <c r="T169" s="253">
        <f t="shared" si="48"/>
        <v>0</v>
      </c>
      <c r="U169" s="253">
        <f t="shared" si="49"/>
        <v>0</v>
      </c>
      <c r="V169" s="253">
        <f t="shared" si="50"/>
        <v>0</v>
      </c>
      <c r="W169" s="253">
        <f t="shared" si="51"/>
        <v>0</v>
      </c>
    </row>
    <row r="170" spans="2:23" ht="15" customHeight="1" x14ac:dyDescent="0.35">
      <c r="B170" s="58" t="str">
        <f t="shared" si="43"/>
        <v>!!!</v>
      </c>
      <c r="C170" s="190" t="str">
        <f>IF(ISERROR(IF(LEN(E170)&gt;0,VLOOKUP(TEXT($E170,0),'Angaben Stationen'!$E$14:$J$213,6,0),"")),"STATION IST NICHT VORHANDEN",IF(LEN(E170)&gt;0,VLOOKUP(TEXT($E170,0),'Angaben Stationen'!$E$14:$J$213,6,0),""))</f>
        <v/>
      </c>
      <c r="D170" s="160"/>
      <c r="E170" s="206"/>
      <c r="F170" s="160"/>
      <c r="G170" s="161"/>
      <c r="H170" s="161"/>
      <c r="I170" s="161"/>
      <c r="J170" s="52"/>
      <c r="L170" s="253">
        <f t="shared" si="39"/>
        <v>0</v>
      </c>
      <c r="M170" s="253" t="str">
        <f t="shared" si="44"/>
        <v/>
      </c>
      <c r="N170" s="253">
        <f t="shared" si="40"/>
        <v>0</v>
      </c>
      <c r="O170" s="253" t="str">
        <f t="shared" si="45"/>
        <v/>
      </c>
      <c r="P170" s="253">
        <f t="shared" si="46"/>
        <v>0</v>
      </c>
      <c r="Q170" s="253">
        <f t="shared" si="41"/>
        <v>0</v>
      </c>
      <c r="R170" s="253">
        <f t="shared" si="42"/>
        <v>0</v>
      </c>
      <c r="S170" s="253">
        <f t="shared" si="47"/>
        <v>0</v>
      </c>
      <c r="T170" s="253">
        <f t="shared" si="48"/>
        <v>0</v>
      </c>
      <c r="U170" s="253">
        <f t="shared" si="49"/>
        <v>0</v>
      </c>
      <c r="V170" s="253">
        <f t="shared" si="50"/>
        <v>0</v>
      </c>
      <c r="W170" s="253">
        <f t="shared" si="51"/>
        <v>0</v>
      </c>
    </row>
    <row r="171" spans="2:23" ht="15" customHeight="1" x14ac:dyDescent="0.35">
      <c r="B171" s="58" t="str">
        <f t="shared" si="43"/>
        <v>!!!</v>
      </c>
      <c r="C171" s="190" t="str">
        <f>IF(ISERROR(IF(LEN(E171)&gt;0,VLOOKUP(TEXT($E171,0),'Angaben Stationen'!$E$14:$J$213,6,0),"")),"STATION IST NICHT VORHANDEN",IF(LEN(E171)&gt;0,VLOOKUP(TEXT($E171,0),'Angaben Stationen'!$E$14:$J$213,6,0),""))</f>
        <v/>
      </c>
      <c r="D171" s="160"/>
      <c r="E171" s="206"/>
      <c r="F171" s="160"/>
      <c r="G171" s="161"/>
      <c r="H171" s="161"/>
      <c r="I171" s="161"/>
      <c r="J171" s="52"/>
      <c r="L171" s="253">
        <f t="shared" si="39"/>
        <v>0</v>
      </c>
      <c r="M171" s="253" t="str">
        <f t="shared" si="44"/>
        <v/>
      </c>
      <c r="N171" s="253">
        <f t="shared" si="40"/>
        <v>0</v>
      </c>
      <c r="O171" s="253" t="str">
        <f t="shared" si="45"/>
        <v/>
      </c>
      <c r="P171" s="253">
        <f t="shared" si="46"/>
        <v>0</v>
      </c>
      <c r="Q171" s="253">
        <f t="shared" si="41"/>
        <v>0</v>
      </c>
      <c r="R171" s="253">
        <f t="shared" si="42"/>
        <v>0</v>
      </c>
      <c r="S171" s="253">
        <f t="shared" si="47"/>
        <v>0</v>
      </c>
      <c r="T171" s="253">
        <f t="shared" si="48"/>
        <v>0</v>
      </c>
      <c r="U171" s="253">
        <f t="shared" si="49"/>
        <v>0</v>
      </c>
      <c r="V171" s="253">
        <f t="shared" si="50"/>
        <v>0</v>
      </c>
      <c r="W171" s="253">
        <f t="shared" si="51"/>
        <v>0</v>
      </c>
    </row>
    <row r="172" spans="2:23" ht="15" customHeight="1" x14ac:dyDescent="0.35">
      <c r="B172" s="58" t="str">
        <f t="shared" si="43"/>
        <v>!!!</v>
      </c>
      <c r="C172" s="190" t="str">
        <f>IF(ISERROR(IF(LEN(E172)&gt;0,VLOOKUP(TEXT($E172,0),'Angaben Stationen'!$E$14:$J$213,6,0),"")),"STATION IST NICHT VORHANDEN",IF(LEN(E172)&gt;0,VLOOKUP(TEXT($E172,0),'Angaben Stationen'!$E$14:$J$213,6,0),""))</f>
        <v/>
      </c>
      <c r="D172" s="160"/>
      <c r="E172" s="206"/>
      <c r="F172" s="160"/>
      <c r="G172" s="161"/>
      <c r="H172" s="161"/>
      <c r="I172" s="161"/>
      <c r="J172" s="52"/>
      <c r="L172" s="253">
        <f t="shared" si="39"/>
        <v>0</v>
      </c>
      <c r="M172" s="253" t="str">
        <f t="shared" si="44"/>
        <v/>
      </c>
      <c r="N172" s="253">
        <f t="shared" si="40"/>
        <v>0</v>
      </c>
      <c r="O172" s="253" t="str">
        <f t="shared" si="45"/>
        <v/>
      </c>
      <c r="P172" s="253">
        <f t="shared" si="46"/>
        <v>0</v>
      </c>
      <c r="Q172" s="253">
        <f t="shared" si="41"/>
        <v>0</v>
      </c>
      <c r="R172" s="253">
        <f t="shared" si="42"/>
        <v>0</v>
      </c>
      <c r="S172" s="253">
        <f t="shared" si="47"/>
        <v>0</v>
      </c>
      <c r="T172" s="253">
        <f t="shared" si="48"/>
        <v>0</v>
      </c>
      <c r="U172" s="253">
        <f t="shared" si="49"/>
        <v>0</v>
      </c>
      <c r="V172" s="253">
        <f t="shared" si="50"/>
        <v>0</v>
      </c>
      <c r="W172" s="253">
        <f t="shared" si="51"/>
        <v>0</v>
      </c>
    </row>
    <row r="173" spans="2:23" ht="15" customHeight="1" x14ac:dyDescent="0.35">
      <c r="B173" s="58" t="str">
        <f t="shared" si="43"/>
        <v>!!!</v>
      </c>
      <c r="C173" s="190" t="str">
        <f>IF(ISERROR(IF(LEN(E173)&gt;0,VLOOKUP(TEXT($E173,0),'Angaben Stationen'!$E$14:$J$213,6,0),"")),"STATION IST NICHT VORHANDEN",IF(LEN(E173)&gt;0,VLOOKUP(TEXT($E173,0),'Angaben Stationen'!$E$14:$J$213,6,0),""))</f>
        <v/>
      </c>
      <c r="D173" s="160"/>
      <c r="E173" s="206"/>
      <c r="F173" s="160"/>
      <c r="G173" s="161"/>
      <c r="H173" s="161"/>
      <c r="I173" s="161"/>
      <c r="J173" s="52"/>
      <c r="L173" s="253">
        <f t="shared" si="39"/>
        <v>0</v>
      </c>
      <c r="M173" s="253" t="str">
        <f t="shared" si="44"/>
        <v/>
      </c>
      <c r="N173" s="253">
        <f t="shared" si="40"/>
        <v>0</v>
      </c>
      <c r="O173" s="253" t="str">
        <f t="shared" si="45"/>
        <v/>
      </c>
      <c r="P173" s="253">
        <f t="shared" si="46"/>
        <v>0</v>
      </c>
      <c r="Q173" s="253">
        <f t="shared" si="41"/>
        <v>0</v>
      </c>
      <c r="R173" s="253">
        <f t="shared" si="42"/>
        <v>0</v>
      </c>
      <c r="S173" s="253">
        <f t="shared" si="47"/>
        <v>0</v>
      </c>
      <c r="T173" s="253">
        <f t="shared" si="48"/>
        <v>0</v>
      </c>
      <c r="U173" s="253">
        <f t="shared" si="49"/>
        <v>0</v>
      </c>
      <c r="V173" s="253">
        <f t="shared" si="50"/>
        <v>0</v>
      </c>
      <c r="W173" s="253">
        <f t="shared" si="51"/>
        <v>0</v>
      </c>
    </row>
    <row r="174" spans="2:23" ht="15" customHeight="1" x14ac:dyDescent="0.35">
      <c r="B174" s="58" t="str">
        <f t="shared" si="43"/>
        <v>!!!</v>
      </c>
      <c r="C174" s="190" t="str">
        <f>IF(ISERROR(IF(LEN(E174)&gt;0,VLOOKUP(TEXT($E174,0),'Angaben Stationen'!$E$14:$J$213,6,0),"")),"STATION IST NICHT VORHANDEN",IF(LEN(E174)&gt;0,VLOOKUP(TEXT($E174,0),'Angaben Stationen'!$E$14:$J$213,6,0),""))</f>
        <v/>
      </c>
      <c r="D174" s="160"/>
      <c r="E174" s="206"/>
      <c r="F174" s="160"/>
      <c r="G174" s="161"/>
      <c r="H174" s="161"/>
      <c r="I174" s="161"/>
      <c r="J174" s="52"/>
      <c r="L174" s="253">
        <f t="shared" si="39"/>
        <v>0</v>
      </c>
      <c r="M174" s="253" t="str">
        <f t="shared" si="44"/>
        <v/>
      </c>
      <c r="N174" s="253">
        <f t="shared" si="40"/>
        <v>0</v>
      </c>
      <c r="O174" s="253" t="str">
        <f t="shared" si="45"/>
        <v/>
      </c>
      <c r="P174" s="253">
        <f t="shared" si="46"/>
        <v>0</v>
      </c>
      <c r="Q174" s="253">
        <f t="shared" si="41"/>
        <v>0</v>
      </c>
      <c r="R174" s="253">
        <f t="shared" si="42"/>
        <v>0</v>
      </c>
      <c r="S174" s="253">
        <f t="shared" si="47"/>
        <v>0</v>
      </c>
      <c r="T174" s="253">
        <f t="shared" si="48"/>
        <v>0</v>
      </c>
      <c r="U174" s="253">
        <f t="shared" si="49"/>
        <v>0</v>
      </c>
      <c r="V174" s="253">
        <f t="shared" si="50"/>
        <v>0</v>
      </c>
      <c r="W174" s="253">
        <f t="shared" si="51"/>
        <v>0</v>
      </c>
    </row>
    <row r="175" spans="2:23" ht="15" customHeight="1" x14ac:dyDescent="0.35">
      <c r="B175" s="58" t="str">
        <f t="shared" si="43"/>
        <v>!!!</v>
      </c>
      <c r="C175" s="190" t="str">
        <f>IF(ISERROR(IF(LEN(E175)&gt;0,VLOOKUP(TEXT($E175,0),'Angaben Stationen'!$E$14:$J$213,6,0),"")),"STATION IST NICHT VORHANDEN",IF(LEN(E175)&gt;0,VLOOKUP(TEXT($E175,0),'Angaben Stationen'!$E$14:$J$213,6,0),""))</f>
        <v/>
      </c>
      <c r="D175" s="160"/>
      <c r="E175" s="206"/>
      <c r="F175" s="160"/>
      <c r="G175" s="161"/>
      <c r="H175" s="161"/>
      <c r="I175" s="161"/>
      <c r="J175" s="52"/>
      <c r="L175" s="253">
        <f t="shared" si="39"/>
        <v>0</v>
      </c>
      <c r="M175" s="253" t="str">
        <f t="shared" si="44"/>
        <v/>
      </c>
      <c r="N175" s="253">
        <f t="shared" si="40"/>
        <v>0</v>
      </c>
      <c r="O175" s="253" t="str">
        <f t="shared" si="45"/>
        <v/>
      </c>
      <c r="P175" s="253">
        <f t="shared" si="46"/>
        <v>0</v>
      </c>
      <c r="Q175" s="253">
        <f t="shared" si="41"/>
        <v>0</v>
      </c>
      <c r="R175" s="253">
        <f t="shared" si="42"/>
        <v>0</v>
      </c>
      <c r="S175" s="253">
        <f t="shared" si="47"/>
        <v>0</v>
      </c>
      <c r="T175" s="253">
        <f t="shared" si="48"/>
        <v>0</v>
      </c>
      <c r="U175" s="253">
        <f t="shared" si="49"/>
        <v>0</v>
      </c>
      <c r="V175" s="253">
        <f t="shared" si="50"/>
        <v>0</v>
      </c>
      <c r="W175" s="253">
        <f t="shared" si="51"/>
        <v>0</v>
      </c>
    </row>
    <row r="176" spans="2:23" ht="15" customHeight="1" x14ac:dyDescent="0.35">
      <c r="B176" s="58" t="str">
        <f t="shared" si="43"/>
        <v>!!!</v>
      </c>
      <c r="C176" s="190" t="str">
        <f>IF(ISERROR(IF(LEN(E176)&gt;0,VLOOKUP(TEXT($E176,0),'Angaben Stationen'!$E$14:$J$213,6,0),"")),"STATION IST NICHT VORHANDEN",IF(LEN(E176)&gt;0,VLOOKUP(TEXT($E176,0),'Angaben Stationen'!$E$14:$J$213,6,0),""))</f>
        <v/>
      </c>
      <c r="D176" s="160"/>
      <c r="E176" s="206"/>
      <c r="F176" s="160"/>
      <c r="G176" s="161"/>
      <c r="H176" s="161"/>
      <c r="I176" s="161"/>
      <c r="J176" s="52"/>
      <c r="L176" s="253">
        <f t="shared" ref="L176:L208" si="52">IF(LEN(B176)&gt;0,0,1)</f>
        <v>0</v>
      </c>
      <c r="M176" s="253" t="str">
        <f t="shared" si="44"/>
        <v/>
      </c>
      <c r="N176" s="253">
        <f t="shared" ref="N176:N208" si="53">IF(LEN(E176)&gt;0,1,0)</f>
        <v>0</v>
      </c>
      <c r="O176" s="253" t="str">
        <f t="shared" si="45"/>
        <v/>
      </c>
      <c r="P176" s="253">
        <f t="shared" si="46"/>
        <v>0</v>
      </c>
      <c r="Q176" s="253">
        <f t="shared" ref="Q176:Q208" si="54">IF(LEN(F176)&gt;0,1,0)</f>
        <v>0</v>
      </c>
      <c r="R176" s="253">
        <f t="shared" ref="R176:R208" si="55">IF(LEN(G176)&gt;0,1,0)</f>
        <v>0</v>
      </c>
      <c r="S176" s="253">
        <f t="shared" si="47"/>
        <v>0</v>
      </c>
      <c r="T176" s="253">
        <f t="shared" si="48"/>
        <v>0</v>
      </c>
      <c r="U176" s="253">
        <f t="shared" si="49"/>
        <v>0</v>
      </c>
      <c r="V176" s="253">
        <f t="shared" si="50"/>
        <v>0</v>
      </c>
      <c r="W176" s="253">
        <f t="shared" si="51"/>
        <v>0</v>
      </c>
    </row>
    <row r="177" spans="2:23" ht="15" customHeight="1" x14ac:dyDescent="0.35">
      <c r="B177" s="58" t="str">
        <f t="shared" si="43"/>
        <v>!!!</v>
      </c>
      <c r="C177" s="190" t="str">
        <f>IF(ISERROR(IF(LEN(E177)&gt;0,VLOOKUP(TEXT($E177,0),'Angaben Stationen'!$E$14:$J$213,6,0),"")),"STATION IST NICHT VORHANDEN",IF(LEN(E177)&gt;0,VLOOKUP(TEXT($E177,0),'Angaben Stationen'!$E$14:$J$213,6,0),""))</f>
        <v/>
      </c>
      <c r="D177" s="160"/>
      <c r="E177" s="206"/>
      <c r="F177" s="160"/>
      <c r="G177" s="161"/>
      <c r="H177" s="161"/>
      <c r="I177" s="161"/>
      <c r="J177" s="52"/>
      <c r="L177" s="253">
        <f t="shared" si="52"/>
        <v>0</v>
      </c>
      <c r="M177" s="253" t="str">
        <f t="shared" si="44"/>
        <v/>
      </c>
      <c r="N177" s="253">
        <f t="shared" si="53"/>
        <v>0</v>
      </c>
      <c r="O177" s="253" t="str">
        <f t="shared" si="45"/>
        <v/>
      </c>
      <c r="P177" s="253">
        <f t="shared" si="46"/>
        <v>0</v>
      </c>
      <c r="Q177" s="253">
        <f t="shared" si="54"/>
        <v>0</v>
      </c>
      <c r="R177" s="253">
        <f t="shared" si="55"/>
        <v>0</v>
      </c>
      <c r="S177" s="253">
        <f t="shared" si="47"/>
        <v>0</v>
      </c>
      <c r="T177" s="253">
        <f t="shared" si="48"/>
        <v>0</v>
      </c>
      <c r="U177" s="253">
        <f t="shared" si="49"/>
        <v>0</v>
      </c>
      <c r="V177" s="253">
        <f t="shared" si="50"/>
        <v>0</v>
      </c>
      <c r="W177" s="253">
        <f t="shared" si="51"/>
        <v>0</v>
      </c>
    </row>
    <row r="178" spans="2:23" ht="15" customHeight="1" x14ac:dyDescent="0.35">
      <c r="B178" s="58" t="str">
        <f t="shared" si="43"/>
        <v>!!!</v>
      </c>
      <c r="C178" s="190" t="str">
        <f>IF(ISERROR(IF(LEN(E178)&gt;0,VLOOKUP(TEXT($E178,0),'Angaben Stationen'!$E$14:$J$213,6,0),"")),"STATION IST NICHT VORHANDEN",IF(LEN(E178)&gt;0,VLOOKUP(TEXT($E178,0),'Angaben Stationen'!$E$14:$J$213,6,0),""))</f>
        <v/>
      </c>
      <c r="D178" s="160"/>
      <c r="E178" s="206"/>
      <c r="F178" s="160"/>
      <c r="G178" s="161"/>
      <c r="H178" s="161"/>
      <c r="I178" s="161"/>
      <c r="J178" s="52"/>
      <c r="L178" s="253">
        <f t="shared" si="52"/>
        <v>0</v>
      </c>
      <c r="M178" s="253" t="str">
        <f t="shared" si="44"/>
        <v/>
      </c>
      <c r="N178" s="253">
        <f t="shared" si="53"/>
        <v>0</v>
      </c>
      <c r="O178" s="253" t="str">
        <f t="shared" si="45"/>
        <v/>
      </c>
      <c r="P178" s="253">
        <f t="shared" si="46"/>
        <v>0</v>
      </c>
      <c r="Q178" s="253">
        <f t="shared" si="54"/>
        <v>0</v>
      </c>
      <c r="R178" s="253">
        <f t="shared" si="55"/>
        <v>0</v>
      </c>
      <c r="S178" s="253">
        <f t="shared" si="47"/>
        <v>0</v>
      </c>
      <c r="T178" s="253">
        <f t="shared" si="48"/>
        <v>0</v>
      </c>
      <c r="U178" s="253">
        <f t="shared" si="49"/>
        <v>0</v>
      </c>
      <c r="V178" s="253">
        <f t="shared" si="50"/>
        <v>0</v>
      </c>
      <c r="W178" s="253">
        <f t="shared" si="51"/>
        <v>0</v>
      </c>
    </row>
    <row r="179" spans="2:23" ht="15" customHeight="1" x14ac:dyDescent="0.35">
      <c r="B179" s="58" t="str">
        <f t="shared" si="43"/>
        <v>!!!</v>
      </c>
      <c r="C179" s="190" t="str">
        <f>IF(ISERROR(IF(LEN(E179)&gt;0,VLOOKUP(TEXT($E179,0),'Angaben Stationen'!$E$14:$J$213,6,0),"")),"STATION IST NICHT VORHANDEN",IF(LEN(E179)&gt;0,VLOOKUP(TEXT($E179,0),'Angaben Stationen'!$E$14:$J$213,6,0),""))</f>
        <v/>
      </c>
      <c r="D179" s="160"/>
      <c r="E179" s="206"/>
      <c r="F179" s="160"/>
      <c r="G179" s="161"/>
      <c r="H179" s="161"/>
      <c r="I179" s="161"/>
      <c r="J179" s="52"/>
      <c r="L179" s="253">
        <f t="shared" si="52"/>
        <v>0</v>
      </c>
      <c r="M179" s="253" t="str">
        <f t="shared" si="44"/>
        <v/>
      </c>
      <c r="N179" s="253">
        <f t="shared" si="53"/>
        <v>0</v>
      </c>
      <c r="O179" s="253" t="str">
        <f t="shared" si="45"/>
        <v/>
      </c>
      <c r="P179" s="253">
        <f t="shared" si="46"/>
        <v>0</v>
      </c>
      <c r="Q179" s="253">
        <f t="shared" si="54"/>
        <v>0</v>
      </c>
      <c r="R179" s="253">
        <f t="shared" si="55"/>
        <v>0</v>
      </c>
      <c r="S179" s="253">
        <f t="shared" si="47"/>
        <v>0</v>
      </c>
      <c r="T179" s="253">
        <f t="shared" si="48"/>
        <v>0</v>
      </c>
      <c r="U179" s="253">
        <f t="shared" si="49"/>
        <v>0</v>
      </c>
      <c r="V179" s="253">
        <f t="shared" si="50"/>
        <v>0</v>
      </c>
      <c r="W179" s="253">
        <f t="shared" si="51"/>
        <v>0</v>
      </c>
    </row>
    <row r="180" spans="2:23" ht="15" customHeight="1" x14ac:dyDescent="0.35">
      <c r="B180" s="58" t="str">
        <f t="shared" si="43"/>
        <v>!!!</v>
      </c>
      <c r="C180" s="190" t="str">
        <f>IF(ISERROR(IF(LEN(E180)&gt;0,VLOOKUP(TEXT($E180,0),'Angaben Stationen'!$E$14:$J$213,6,0),"")),"STATION IST NICHT VORHANDEN",IF(LEN(E180)&gt;0,VLOOKUP(TEXT($E180,0),'Angaben Stationen'!$E$14:$J$213,6,0),""))</f>
        <v/>
      </c>
      <c r="D180" s="160"/>
      <c r="E180" s="206"/>
      <c r="F180" s="160"/>
      <c r="G180" s="161"/>
      <c r="H180" s="161"/>
      <c r="I180" s="161"/>
      <c r="J180" s="52"/>
      <c r="L180" s="253">
        <f t="shared" si="52"/>
        <v>0</v>
      </c>
      <c r="M180" s="253" t="str">
        <f t="shared" si="44"/>
        <v/>
      </c>
      <c r="N180" s="253">
        <f t="shared" si="53"/>
        <v>0</v>
      </c>
      <c r="O180" s="253" t="str">
        <f t="shared" si="45"/>
        <v/>
      </c>
      <c r="P180" s="253">
        <f t="shared" si="46"/>
        <v>0</v>
      </c>
      <c r="Q180" s="253">
        <f t="shared" si="54"/>
        <v>0</v>
      </c>
      <c r="R180" s="253">
        <f t="shared" si="55"/>
        <v>0</v>
      </c>
      <c r="S180" s="253">
        <f t="shared" si="47"/>
        <v>0</v>
      </c>
      <c r="T180" s="253">
        <f t="shared" si="48"/>
        <v>0</v>
      </c>
      <c r="U180" s="253">
        <f t="shared" si="49"/>
        <v>0</v>
      </c>
      <c r="V180" s="253">
        <f t="shared" si="50"/>
        <v>0</v>
      </c>
      <c r="W180" s="253">
        <f t="shared" si="51"/>
        <v>0</v>
      </c>
    </row>
    <row r="181" spans="2:23" ht="15" customHeight="1" x14ac:dyDescent="0.35">
      <c r="B181" s="58" t="str">
        <f t="shared" si="43"/>
        <v>!!!</v>
      </c>
      <c r="C181" s="190" t="str">
        <f>IF(ISERROR(IF(LEN(E181)&gt;0,VLOOKUP(TEXT($E181,0),'Angaben Stationen'!$E$14:$J$213,6,0),"")),"STATION IST NICHT VORHANDEN",IF(LEN(E181)&gt;0,VLOOKUP(TEXT($E181,0),'Angaben Stationen'!$E$14:$J$213,6,0),""))</f>
        <v/>
      </c>
      <c r="D181" s="160"/>
      <c r="E181" s="206"/>
      <c r="F181" s="160"/>
      <c r="G181" s="161"/>
      <c r="H181" s="161"/>
      <c r="I181" s="161"/>
      <c r="J181" s="52"/>
      <c r="L181" s="253">
        <f t="shared" si="52"/>
        <v>0</v>
      </c>
      <c r="M181" s="253" t="str">
        <f t="shared" si="44"/>
        <v/>
      </c>
      <c r="N181" s="253">
        <f t="shared" si="53"/>
        <v>0</v>
      </c>
      <c r="O181" s="253" t="str">
        <f t="shared" si="45"/>
        <v/>
      </c>
      <c r="P181" s="253">
        <f t="shared" si="46"/>
        <v>0</v>
      </c>
      <c r="Q181" s="253">
        <f t="shared" si="54"/>
        <v>0</v>
      </c>
      <c r="R181" s="253">
        <f t="shared" si="55"/>
        <v>0</v>
      </c>
      <c r="S181" s="253">
        <f t="shared" si="47"/>
        <v>0</v>
      </c>
      <c r="T181" s="253">
        <f t="shared" si="48"/>
        <v>0</v>
      </c>
      <c r="U181" s="253">
        <f t="shared" si="49"/>
        <v>0</v>
      </c>
      <c r="V181" s="253">
        <f t="shared" si="50"/>
        <v>0</v>
      </c>
      <c r="W181" s="253">
        <f t="shared" si="51"/>
        <v>0</v>
      </c>
    </row>
    <row r="182" spans="2:23" ht="15" customHeight="1" x14ac:dyDescent="0.35">
      <c r="B182" s="58" t="str">
        <f t="shared" si="43"/>
        <v>!!!</v>
      </c>
      <c r="C182" s="190" t="str">
        <f>IF(ISERROR(IF(LEN(E182)&gt;0,VLOOKUP(TEXT($E182,0),'Angaben Stationen'!$E$14:$J$213,6,0),"")),"STATION IST NICHT VORHANDEN",IF(LEN(E182)&gt;0,VLOOKUP(TEXT($E182,0),'Angaben Stationen'!$E$14:$J$213,6,0),""))</f>
        <v/>
      </c>
      <c r="D182" s="160"/>
      <c r="E182" s="206"/>
      <c r="F182" s="160"/>
      <c r="G182" s="161"/>
      <c r="H182" s="161"/>
      <c r="I182" s="161"/>
      <c r="J182" s="52"/>
      <c r="L182" s="253">
        <f t="shared" si="52"/>
        <v>0</v>
      </c>
      <c r="M182" s="253" t="str">
        <f t="shared" si="44"/>
        <v/>
      </c>
      <c r="N182" s="253">
        <f t="shared" si="53"/>
        <v>0</v>
      </c>
      <c r="O182" s="253" t="str">
        <f t="shared" si="45"/>
        <v/>
      </c>
      <c r="P182" s="253">
        <f t="shared" si="46"/>
        <v>0</v>
      </c>
      <c r="Q182" s="253">
        <f t="shared" si="54"/>
        <v>0</v>
      </c>
      <c r="R182" s="253">
        <f t="shared" si="55"/>
        <v>0</v>
      </c>
      <c r="S182" s="253">
        <f t="shared" si="47"/>
        <v>0</v>
      </c>
      <c r="T182" s="253">
        <f t="shared" si="48"/>
        <v>0</v>
      </c>
      <c r="U182" s="253">
        <f t="shared" si="49"/>
        <v>0</v>
      </c>
      <c r="V182" s="253">
        <f t="shared" si="50"/>
        <v>0</v>
      </c>
      <c r="W182" s="253">
        <f t="shared" si="51"/>
        <v>0</v>
      </c>
    </row>
    <row r="183" spans="2:23" ht="15" customHeight="1" x14ac:dyDescent="0.35">
      <c r="B183" s="58" t="str">
        <f t="shared" si="43"/>
        <v>!!!</v>
      </c>
      <c r="C183" s="190" t="str">
        <f>IF(ISERROR(IF(LEN(E183)&gt;0,VLOOKUP(TEXT($E183,0),'Angaben Stationen'!$E$14:$J$213,6,0),"")),"STATION IST NICHT VORHANDEN",IF(LEN(E183)&gt;0,VLOOKUP(TEXT($E183,0),'Angaben Stationen'!$E$14:$J$213,6,0),""))</f>
        <v/>
      </c>
      <c r="D183" s="160"/>
      <c r="E183" s="206"/>
      <c r="F183" s="160"/>
      <c r="G183" s="161"/>
      <c r="H183" s="161"/>
      <c r="I183" s="161"/>
      <c r="J183" s="52"/>
      <c r="L183" s="253">
        <f t="shared" si="52"/>
        <v>0</v>
      </c>
      <c r="M183" s="253" t="str">
        <f t="shared" si="44"/>
        <v/>
      </c>
      <c r="N183" s="253">
        <f t="shared" si="53"/>
        <v>0</v>
      </c>
      <c r="O183" s="253" t="str">
        <f t="shared" si="45"/>
        <v/>
      </c>
      <c r="P183" s="253">
        <f t="shared" si="46"/>
        <v>0</v>
      </c>
      <c r="Q183" s="253">
        <f t="shared" si="54"/>
        <v>0</v>
      </c>
      <c r="R183" s="253">
        <f t="shared" si="55"/>
        <v>0</v>
      </c>
      <c r="S183" s="253">
        <f t="shared" si="47"/>
        <v>0</v>
      </c>
      <c r="T183" s="253">
        <f t="shared" si="48"/>
        <v>0</v>
      </c>
      <c r="U183" s="253">
        <f t="shared" si="49"/>
        <v>0</v>
      </c>
      <c r="V183" s="253">
        <f t="shared" si="50"/>
        <v>0</v>
      </c>
      <c r="W183" s="253">
        <f t="shared" si="51"/>
        <v>0</v>
      </c>
    </row>
    <row r="184" spans="2:23" ht="15" customHeight="1" x14ac:dyDescent="0.35">
      <c r="B184" s="58" t="str">
        <f t="shared" si="43"/>
        <v>!!!</v>
      </c>
      <c r="C184" s="190" t="str">
        <f>IF(ISERROR(IF(LEN(E184)&gt;0,VLOOKUP(TEXT($E184,0),'Angaben Stationen'!$E$14:$J$213,6,0),"")),"STATION IST NICHT VORHANDEN",IF(LEN(E184)&gt;0,VLOOKUP(TEXT($E184,0),'Angaben Stationen'!$E$14:$J$213,6,0),""))</f>
        <v/>
      </c>
      <c r="D184" s="160"/>
      <c r="E184" s="206"/>
      <c r="F184" s="160"/>
      <c r="G184" s="161"/>
      <c r="H184" s="161"/>
      <c r="I184" s="161"/>
      <c r="J184" s="52"/>
      <c r="L184" s="253">
        <f t="shared" si="52"/>
        <v>0</v>
      </c>
      <c r="M184" s="253" t="str">
        <f t="shared" si="44"/>
        <v/>
      </c>
      <c r="N184" s="253">
        <f t="shared" si="53"/>
        <v>0</v>
      </c>
      <c r="O184" s="253" t="str">
        <f t="shared" si="45"/>
        <v/>
      </c>
      <c r="P184" s="253">
        <f t="shared" si="46"/>
        <v>0</v>
      </c>
      <c r="Q184" s="253">
        <f t="shared" si="54"/>
        <v>0</v>
      </c>
      <c r="R184" s="253">
        <f t="shared" si="55"/>
        <v>0</v>
      </c>
      <c r="S184" s="253">
        <f t="shared" si="47"/>
        <v>0</v>
      </c>
      <c r="T184" s="253">
        <f t="shared" si="48"/>
        <v>0</v>
      </c>
      <c r="U184" s="253">
        <f t="shared" si="49"/>
        <v>0</v>
      </c>
      <c r="V184" s="253">
        <f t="shared" si="50"/>
        <v>0</v>
      </c>
      <c r="W184" s="253">
        <f t="shared" si="51"/>
        <v>0</v>
      </c>
    </row>
    <row r="185" spans="2:23" ht="15" customHeight="1" x14ac:dyDescent="0.35">
      <c r="B185" s="58" t="str">
        <f t="shared" si="43"/>
        <v>!!!</v>
      </c>
      <c r="C185" s="190" t="str">
        <f>IF(ISERROR(IF(LEN(E185)&gt;0,VLOOKUP(TEXT($E185,0),'Angaben Stationen'!$E$14:$J$213,6,0),"")),"STATION IST NICHT VORHANDEN",IF(LEN(E185)&gt;0,VLOOKUP(TEXT($E185,0),'Angaben Stationen'!$E$14:$J$213,6,0),""))</f>
        <v/>
      </c>
      <c r="D185" s="160"/>
      <c r="E185" s="206"/>
      <c r="F185" s="160"/>
      <c r="G185" s="161"/>
      <c r="H185" s="161"/>
      <c r="I185" s="161"/>
      <c r="J185" s="52"/>
      <c r="L185" s="253">
        <f t="shared" si="52"/>
        <v>0</v>
      </c>
      <c r="M185" s="253" t="str">
        <f t="shared" si="44"/>
        <v/>
      </c>
      <c r="N185" s="253">
        <f t="shared" si="53"/>
        <v>0</v>
      </c>
      <c r="O185" s="253" t="str">
        <f t="shared" si="45"/>
        <v/>
      </c>
      <c r="P185" s="253">
        <f t="shared" si="46"/>
        <v>0</v>
      </c>
      <c r="Q185" s="253">
        <f t="shared" si="54"/>
        <v>0</v>
      </c>
      <c r="R185" s="253">
        <f t="shared" si="55"/>
        <v>0</v>
      </c>
      <c r="S185" s="253">
        <f t="shared" si="47"/>
        <v>0</v>
      </c>
      <c r="T185" s="253">
        <f t="shared" si="48"/>
        <v>0</v>
      </c>
      <c r="U185" s="253">
        <f t="shared" si="49"/>
        <v>0</v>
      </c>
      <c r="V185" s="253">
        <f t="shared" si="50"/>
        <v>0</v>
      </c>
      <c r="W185" s="253">
        <f t="shared" si="51"/>
        <v>0</v>
      </c>
    </row>
    <row r="186" spans="2:23" ht="15" customHeight="1" x14ac:dyDescent="0.35">
      <c r="B186" s="58" t="str">
        <f t="shared" si="43"/>
        <v>!!!</v>
      </c>
      <c r="C186" s="190" t="str">
        <f>IF(ISERROR(IF(LEN(E186)&gt;0,VLOOKUP(TEXT($E186,0),'Angaben Stationen'!$E$14:$J$213,6,0),"")),"STATION IST NICHT VORHANDEN",IF(LEN(E186)&gt;0,VLOOKUP(TEXT($E186,0),'Angaben Stationen'!$E$14:$J$213,6,0),""))</f>
        <v/>
      </c>
      <c r="D186" s="160"/>
      <c r="E186" s="206"/>
      <c r="F186" s="160"/>
      <c r="G186" s="161"/>
      <c r="H186" s="161"/>
      <c r="I186" s="161"/>
      <c r="J186" s="52"/>
      <c r="L186" s="253">
        <f t="shared" si="52"/>
        <v>0</v>
      </c>
      <c r="M186" s="253" t="str">
        <f t="shared" si="44"/>
        <v/>
      </c>
      <c r="N186" s="253">
        <f t="shared" si="53"/>
        <v>0</v>
      </c>
      <c r="O186" s="253" t="str">
        <f t="shared" si="45"/>
        <v/>
      </c>
      <c r="P186" s="253">
        <f t="shared" si="46"/>
        <v>0</v>
      </c>
      <c r="Q186" s="253">
        <f t="shared" si="54"/>
        <v>0</v>
      </c>
      <c r="R186" s="253">
        <f t="shared" si="55"/>
        <v>0</v>
      </c>
      <c r="S186" s="253">
        <f t="shared" si="47"/>
        <v>0</v>
      </c>
      <c r="T186" s="253">
        <f t="shared" si="48"/>
        <v>0</v>
      </c>
      <c r="U186" s="253">
        <f t="shared" si="49"/>
        <v>0</v>
      </c>
      <c r="V186" s="253">
        <f t="shared" si="50"/>
        <v>0</v>
      </c>
      <c r="W186" s="253">
        <f t="shared" si="51"/>
        <v>0</v>
      </c>
    </row>
    <row r="187" spans="2:23" ht="15" customHeight="1" x14ac:dyDescent="0.35">
      <c r="B187" s="58" t="str">
        <f t="shared" si="43"/>
        <v>!!!</v>
      </c>
      <c r="C187" s="190" t="str">
        <f>IF(ISERROR(IF(LEN(E187)&gt;0,VLOOKUP(TEXT($E187,0),'Angaben Stationen'!$E$14:$J$213,6,0),"")),"STATION IST NICHT VORHANDEN",IF(LEN(E187)&gt;0,VLOOKUP(TEXT($E187,0),'Angaben Stationen'!$E$14:$J$213,6,0),""))</f>
        <v/>
      </c>
      <c r="D187" s="160"/>
      <c r="E187" s="206"/>
      <c r="F187" s="160"/>
      <c r="G187" s="161"/>
      <c r="H187" s="161"/>
      <c r="I187" s="161"/>
      <c r="J187" s="52"/>
      <c r="L187" s="253">
        <f t="shared" si="52"/>
        <v>0</v>
      </c>
      <c r="M187" s="253" t="str">
        <f t="shared" si="44"/>
        <v/>
      </c>
      <c r="N187" s="253">
        <f t="shared" si="53"/>
        <v>0</v>
      </c>
      <c r="O187" s="253" t="str">
        <f t="shared" si="45"/>
        <v/>
      </c>
      <c r="P187" s="253">
        <f t="shared" si="46"/>
        <v>0</v>
      </c>
      <c r="Q187" s="253">
        <f t="shared" si="54"/>
        <v>0</v>
      </c>
      <c r="R187" s="253">
        <f t="shared" si="55"/>
        <v>0</v>
      </c>
      <c r="S187" s="253">
        <f t="shared" si="47"/>
        <v>0</v>
      </c>
      <c r="T187" s="253">
        <f t="shared" si="48"/>
        <v>0</v>
      </c>
      <c r="U187" s="253">
        <f t="shared" si="49"/>
        <v>0</v>
      </c>
      <c r="V187" s="253">
        <f t="shared" si="50"/>
        <v>0</v>
      </c>
      <c r="W187" s="253">
        <f t="shared" si="51"/>
        <v>0</v>
      </c>
    </row>
    <row r="188" spans="2:23" ht="15" customHeight="1" x14ac:dyDescent="0.35">
      <c r="B188" s="58" t="str">
        <f t="shared" si="43"/>
        <v>!!!</v>
      </c>
      <c r="C188" s="190" t="str">
        <f>IF(ISERROR(IF(LEN(E188)&gt;0,VLOOKUP(TEXT($E188,0),'Angaben Stationen'!$E$14:$J$213,6,0),"")),"STATION IST NICHT VORHANDEN",IF(LEN(E188)&gt;0,VLOOKUP(TEXT($E188,0),'Angaben Stationen'!$E$14:$J$213,6,0),""))</f>
        <v/>
      </c>
      <c r="D188" s="160"/>
      <c r="E188" s="206"/>
      <c r="F188" s="160"/>
      <c r="G188" s="161"/>
      <c r="H188" s="161"/>
      <c r="I188" s="161"/>
      <c r="J188" s="52"/>
      <c r="L188" s="253">
        <f t="shared" si="52"/>
        <v>0</v>
      </c>
      <c r="M188" s="253" t="str">
        <f t="shared" si="44"/>
        <v/>
      </c>
      <c r="N188" s="253">
        <f t="shared" si="53"/>
        <v>0</v>
      </c>
      <c r="O188" s="253" t="str">
        <f t="shared" si="45"/>
        <v/>
      </c>
      <c r="P188" s="253">
        <f t="shared" si="46"/>
        <v>0</v>
      </c>
      <c r="Q188" s="253">
        <f t="shared" si="54"/>
        <v>0</v>
      </c>
      <c r="R188" s="253">
        <f t="shared" si="55"/>
        <v>0</v>
      </c>
      <c r="S188" s="253">
        <f t="shared" si="47"/>
        <v>0</v>
      </c>
      <c r="T188" s="253">
        <f t="shared" si="48"/>
        <v>0</v>
      </c>
      <c r="U188" s="253">
        <f t="shared" si="49"/>
        <v>0</v>
      </c>
      <c r="V188" s="253">
        <f t="shared" si="50"/>
        <v>0</v>
      </c>
      <c r="W188" s="253">
        <f t="shared" si="51"/>
        <v>0</v>
      </c>
    </row>
    <row r="189" spans="2:23" ht="15" customHeight="1" x14ac:dyDescent="0.35">
      <c r="B189" s="58" t="str">
        <f t="shared" si="43"/>
        <v>!!!</v>
      </c>
      <c r="C189" s="190" t="str">
        <f>IF(ISERROR(IF(LEN(E189)&gt;0,VLOOKUP(TEXT($E189,0),'Angaben Stationen'!$E$14:$J$213,6,0),"")),"STATION IST NICHT VORHANDEN",IF(LEN(E189)&gt;0,VLOOKUP(TEXT($E189,0),'Angaben Stationen'!$E$14:$J$213,6,0),""))</f>
        <v/>
      </c>
      <c r="D189" s="160"/>
      <c r="E189" s="206"/>
      <c r="F189" s="160"/>
      <c r="G189" s="161"/>
      <c r="H189" s="161"/>
      <c r="I189" s="161"/>
      <c r="J189" s="52"/>
      <c r="L189" s="253">
        <f t="shared" si="52"/>
        <v>0</v>
      </c>
      <c r="M189" s="253" t="str">
        <f t="shared" si="44"/>
        <v/>
      </c>
      <c r="N189" s="253">
        <f t="shared" si="53"/>
        <v>0</v>
      </c>
      <c r="O189" s="253" t="str">
        <f t="shared" si="45"/>
        <v/>
      </c>
      <c r="P189" s="253">
        <f t="shared" si="46"/>
        <v>0</v>
      </c>
      <c r="Q189" s="253">
        <f t="shared" si="54"/>
        <v>0</v>
      </c>
      <c r="R189" s="253">
        <f t="shared" si="55"/>
        <v>0</v>
      </c>
      <c r="S189" s="253">
        <f t="shared" si="47"/>
        <v>0</v>
      </c>
      <c r="T189" s="253">
        <f t="shared" si="48"/>
        <v>0</v>
      </c>
      <c r="U189" s="253">
        <f t="shared" si="49"/>
        <v>0</v>
      </c>
      <c r="V189" s="253">
        <f t="shared" si="50"/>
        <v>0</v>
      </c>
      <c r="W189" s="253">
        <f t="shared" si="51"/>
        <v>0</v>
      </c>
    </row>
    <row r="190" spans="2:23" ht="15" customHeight="1" x14ac:dyDescent="0.35">
      <c r="B190" s="58" t="str">
        <f t="shared" si="43"/>
        <v>!!!</v>
      </c>
      <c r="C190" s="190" t="str">
        <f>IF(ISERROR(IF(LEN(E190)&gt;0,VLOOKUP(TEXT($E190,0),'Angaben Stationen'!$E$14:$J$213,6,0),"")),"STATION IST NICHT VORHANDEN",IF(LEN(E190)&gt;0,VLOOKUP(TEXT($E190,0),'Angaben Stationen'!$E$14:$J$213,6,0),""))</f>
        <v/>
      </c>
      <c r="D190" s="160"/>
      <c r="E190" s="206"/>
      <c r="F190" s="160"/>
      <c r="G190" s="161"/>
      <c r="H190" s="161"/>
      <c r="I190" s="161"/>
      <c r="J190" s="52"/>
      <c r="L190" s="253">
        <f t="shared" si="52"/>
        <v>0</v>
      </c>
      <c r="M190" s="253" t="str">
        <f t="shared" si="44"/>
        <v/>
      </c>
      <c r="N190" s="253">
        <f t="shared" si="53"/>
        <v>0</v>
      </c>
      <c r="O190" s="253" t="str">
        <f t="shared" si="45"/>
        <v/>
      </c>
      <c r="P190" s="253">
        <f t="shared" si="46"/>
        <v>0</v>
      </c>
      <c r="Q190" s="253">
        <f t="shared" si="54"/>
        <v>0</v>
      </c>
      <c r="R190" s="253">
        <f t="shared" si="55"/>
        <v>0</v>
      </c>
      <c r="S190" s="253">
        <f t="shared" si="47"/>
        <v>0</v>
      </c>
      <c r="T190" s="253">
        <f t="shared" si="48"/>
        <v>0</v>
      </c>
      <c r="U190" s="253">
        <f t="shared" si="49"/>
        <v>0</v>
      </c>
      <c r="V190" s="253">
        <f t="shared" si="50"/>
        <v>0</v>
      </c>
      <c r="W190" s="253">
        <f t="shared" si="51"/>
        <v>0</v>
      </c>
    </row>
    <row r="191" spans="2:23" ht="15" customHeight="1" x14ac:dyDescent="0.35">
      <c r="B191" s="58" t="str">
        <f t="shared" si="43"/>
        <v>!!!</v>
      </c>
      <c r="C191" s="190" t="str">
        <f>IF(ISERROR(IF(LEN(E191)&gt;0,VLOOKUP(TEXT($E191,0),'Angaben Stationen'!$E$14:$J$213,6,0),"")),"STATION IST NICHT VORHANDEN",IF(LEN(E191)&gt;0,VLOOKUP(TEXT($E191,0),'Angaben Stationen'!$E$14:$J$213,6,0),""))</f>
        <v/>
      </c>
      <c r="D191" s="160"/>
      <c r="E191" s="206"/>
      <c r="F191" s="160"/>
      <c r="G191" s="161"/>
      <c r="H191" s="161"/>
      <c r="I191" s="161"/>
      <c r="J191" s="52"/>
      <c r="L191" s="253">
        <f t="shared" si="52"/>
        <v>0</v>
      </c>
      <c r="M191" s="253" t="str">
        <f t="shared" si="44"/>
        <v/>
      </c>
      <c r="N191" s="253">
        <f t="shared" si="53"/>
        <v>0</v>
      </c>
      <c r="O191" s="253" t="str">
        <f t="shared" si="45"/>
        <v/>
      </c>
      <c r="P191" s="253">
        <f t="shared" si="46"/>
        <v>0</v>
      </c>
      <c r="Q191" s="253">
        <f t="shared" si="54"/>
        <v>0</v>
      </c>
      <c r="R191" s="253">
        <f t="shared" si="55"/>
        <v>0</v>
      </c>
      <c r="S191" s="253">
        <f t="shared" si="47"/>
        <v>0</v>
      </c>
      <c r="T191" s="253">
        <f t="shared" si="48"/>
        <v>0</v>
      </c>
      <c r="U191" s="253">
        <f t="shared" si="49"/>
        <v>0</v>
      </c>
      <c r="V191" s="253">
        <f t="shared" si="50"/>
        <v>0</v>
      </c>
      <c r="W191" s="253">
        <f t="shared" si="51"/>
        <v>0</v>
      </c>
    </row>
    <row r="192" spans="2:23" ht="15" customHeight="1" x14ac:dyDescent="0.35">
      <c r="B192" s="58" t="str">
        <f t="shared" si="43"/>
        <v>!!!</v>
      </c>
      <c r="C192" s="190" t="str">
        <f>IF(ISERROR(IF(LEN(E192)&gt;0,VLOOKUP(TEXT($E192,0),'Angaben Stationen'!$E$14:$J$213,6,0),"")),"STATION IST NICHT VORHANDEN",IF(LEN(E192)&gt;0,VLOOKUP(TEXT($E192,0),'Angaben Stationen'!$E$14:$J$213,6,0),""))</f>
        <v/>
      </c>
      <c r="D192" s="160"/>
      <c r="E192" s="206"/>
      <c r="F192" s="160"/>
      <c r="G192" s="161"/>
      <c r="H192" s="161"/>
      <c r="I192" s="161"/>
      <c r="J192" s="52"/>
      <c r="L192" s="253">
        <f t="shared" si="52"/>
        <v>0</v>
      </c>
      <c r="M192" s="253" t="str">
        <f t="shared" si="44"/>
        <v/>
      </c>
      <c r="N192" s="253">
        <f t="shared" si="53"/>
        <v>0</v>
      </c>
      <c r="O192" s="253" t="str">
        <f t="shared" si="45"/>
        <v/>
      </c>
      <c r="P192" s="253">
        <f t="shared" si="46"/>
        <v>0</v>
      </c>
      <c r="Q192" s="253">
        <f t="shared" si="54"/>
        <v>0</v>
      </c>
      <c r="R192" s="253">
        <f t="shared" si="55"/>
        <v>0</v>
      </c>
      <c r="S192" s="253">
        <f t="shared" si="47"/>
        <v>0</v>
      </c>
      <c r="T192" s="253">
        <f t="shared" si="48"/>
        <v>0</v>
      </c>
      <c r="U192" s="253">
        <f t="shared" si="49"/>
        <v>0</v>
      </c>
      <c r="V192" s="253">
        <f t="shared" si="50"/>
        <v>0</v>
      </c>
      <c r="W192" s="253">
        <f t="shared" si="51"/>
        <v>0</v>
      </c>
    </row>
    <row r="193" spans="2:23" ht="15" customHeight="1" x14ac:dyDescent="0.35">
      <c r="B193" s="58" t="str">
        <f t="shared" si="43"/>
        <v>!!!</v>
      </c>
      <c r="C193" s="190" t="str">
        <f>IF(ISERROR(IF(LEN(E193)&gt;0,VLOOKUP(TEXT($E193,0),'Angaben Stationen'!$E$14:$J$213,6,0),"")),"STATION IST NICHT VORHANDEN",IF(LEN(E193)&gt;0,VLOOKUP(TEXT($E193,0),'Angaben Stationen'!$E$14:$J$213,6,0),""))</f>
        <v/>
      </c>
      <c r="D193" s="160"/>
      <c r="E193" s="206"/>
      <c r="F193" s="160"/>
      <c r="G193" s="161"/>
      <c r="H193" s="161"/>
      <c r="I193" s="161"/>
      <c r="J193" s="52"/>
      <c r="L193" s="253">
        <f t="shared" si="52"/>
        <v>0</v>
      </c>
      <c r="M193" s="253" t="str">
        <f t="shared" si="44"/>
        <v/>
      </c>
      <c r="N193" s="253">
        <f t="shared" si="53"/>
        <v>0</v>
      </c>
      <c r="O193" s="253" t="str">
        <f t="shared" si="45"/>
        <v/>
      </c>
      <c r="P193" s="253">
        <f t="shared" si="46"/>
        <v>0</v>
      </c>
      <c r="Q193" s="253">
        <f t="shared" si="54"/>
        <v>0</v>
      </c>
      <c r="R193" s="253">
        <f t="shared" si="55"/>
        <v>0</v>
      </c>
      <c r="S193" s="253">
        <f t="shared" si="47"/>
        <v>0</v>
      </c>
      <c r="T193" s="253">
        <f t="shared" si="48"/>
        <v>0</v>
      </c>
      <c r="U193" s="253">
        <f t="shared" si="49"/>
        <v>0</v>
      </c>
      <c r="V193" s="253">
        <f t="shared" si="50"/>
        <v>0</v>
      </c>
      <c r="W193" s="253">
        <f t="shared" si="51"/>
        <v>0</v>
      </c>
    </row>
    <row r="194" spans="2:23" ht="15" customHeight="1" x14ac:dyDescent="0.35">
      <c r="B194" s="58" t="str">
        <f t="shared" si="43"/>
        <v>!!!</v>
      </c>
      <c r="C194" s="190" t="str">
        <f>IF(ISERROR(IF(LEN(E194)&gt;0,VLOOKUP(TEXT($E194,0),'Angaben Stationen'!$E$14:$J$213,6,0),"")),"STATION IST NICHT VORHANDEN",IF(LEN(E194)&gt;0,VLOOKUP(TEXT($E194,0),'Angaben Stationen'!$E$14:$J$213,6,0),""))</f>
        <v/>
      </c>
      <c r="D194" s="160"/>
      <c r="E194" s="206"/>
      <c r="F194" s="160"/>
      <c r="G194" s="161"/>
      <c r="H194" s="161"/>
      <c r="I194" s="161"/>
      <c r="J194" s="52"/>
      <c r="L194" s="253">
        <f t="shared" si="52"/>
        <v>0</v>
      </c>
      <c r="M194" s="253" t="str">
        <f t="shared" si="44"/>
        <v/>
      </c>
      <c r="N194" s="253">
        <f t="shared" si="53"/>
        <v>0</v>
      </c>
      <c r="O194" s="253" t="str">
        <f t="shared" si="45"/>
        <v/>
      </c>
      <c r="P194" s="253">
        <f t="shared" si="46"/>
        <v>0</v>
      </c>
      <c r="Q194" s="253">
        <f t="shared" si="54"/>
        <v>0</v>
      </c>
      <c r="R194" s="253">
        <f t="shared" si="55"/>
        <v>0</v>
      </c>
      <c r="S194" s="253">
        <f t="shared" si="47"/>
        <v>0</v>
      </c>
      <c r="T194" s="253">
        <f t="shared" si="48"/>
        <v>0</v>
      </c>
      <c r="U194" s="253">
        <f t="shared" si="49"/>
        <v>0</v>
      </c>
      <c r="V194" s="253">
        <f t="shared" si="50"/>
        <v>0</v>
      </c>
      <c r="W194" s="253">
        <f t="shared" si="51"/>
        <v>0</v>
      </c>
    </row>
    <row r="195" spans="2:23" ht="15" customHeight="1" x14ac:dyDescent="0.35">
      <c r="B195" s="58" t="str">
        <f t="shared" si="43"/>
        <v>!!!</v>
      </c>
      <c r="C195" s="190" t="str">
        <f>IF(ISERROR(IF(LEN(E195)&gt;0,VLOOKUP(TEXT($E195,0),'Angaben Stationen'!$E$14:$J$213,6,0),"")),"STATION IST NICHT VORHANDEN",IF(LEN(E195)&gt;0,VLOOKUP(TEXT($E195,0),'Angaben Stationen'!$E$14:$J$213,6,0),""))</f>
        <v/>
      </c>
      <c r="D195" s="160"/>
      <c r="E195" s="206"/>
      <c r="F195" s="160"/>
      <c r="G195" s="161"/>
      <c r="H195" s="161"/>
      <c r="I195" s="161"/>
      <c r="J195" s="52"/>
      <c r="L195" s="253">
        <f t="shared" si="52"/>
        <v>0</v>
      </c>
      <c r="M195" s="253" t="str">
        <f t="shared" si="44"/>
        <v/>
      </c>
      <c r="N195" s="253">
        <f t="shared" si="53"/>
        <v>0</v>
      </c>
      <c r="O195" s="253" t="str">
        <f t="shared" si="45"/>
        <v/>
      </c>
      <c r="P195" s="253">
        <f t="shared" si="46"/>
        <v>0</v>
      </c>
      <c r="Q195" s="253">
        <f t="shared" si="54"/>
        <v>0</v>
      </c>
      <c r="R195" s="253">
        <f t="shared" si="55"/>
        <v>0</v>
      </c>
      <c r="S195" s="253">
        <f t="shared" si="47"/>
        <v>0</v>
      </c>
      <c r="T195" s="253">
        <f t="shared" si="48"/>
        <v>0</v>
      </c>
      <c r="U195" s="253">
        <f t="shared" si="49"/>
        <v>0</v>
      </c>
      <c r="V195" s="253">
        <f t="shared" si="50"/>
        <v>0</v>
      </c>
      <c r="W195" s="253">
        <f t="shared" si="51"/>
        <v>0</v>
      </c>
    </row>
    <row r="196" spans="2:23" ht="15" customHeight="1" x14ac:dyDescent="0.35">
      <c r="B196" s="58" t="str">
        <f t="shared" si="43"/>
        <v>!!!</v>
      </c>
      <c r="C196" s="190" t="str">
        <f>IF(ISERROR(IF(LEN(E196)&gt;0,VLOOKUP(TEXT($E196,0),'Angaben Stationen'!$E$14:$J$213,6,0),"")),"STATION IST NICHT VORHANDEN",IF(LEN(E196)&gt;0,VLOOKUP(TEXT($E196,0),'Angaben Stationen'!$E$14:$J$213,6,0),""))</f>
        <v/>
      </c>
      <c r="D196" s="160"/>
      <c r="E196" s="206"/>
      <c r="F196" s="160"/>
      <c r="G196" s="161"/>
      <c r="H196" s="161"/>
      <c r="I196" s="161"/>
      <c r="J196" s="52"/>
      <c r="L196" s="253">
        <f t="shared" si="52"/>
        <v>0</v>
      </c>
      <c r="M196" s="253" t="str">
        <f t="shared" si="44"/>
        <v/>
      </c>
      <c r="N196" s="253">
        <f t="shared" si="53"/>
        <v>0</v>
      </c>
      <c r="O196" s="253" t="str">
        <f t="shared" si="45"/>
        <v/>
      </c>
      <c r="P196" s="253">
        <f t="shared" si="46"/>
        <v>0</v>
      </c>
      <c r="Q196" s="253">
        <f t="shared" si="54"/>
        <v>0</v>
      </c>
      <c r="R196" s="253">
        <f t="shared" si="55"/>
        <v>0</v>
      </c>
      <c r="S196" s="253">
        <f t="shared" si="47"/>
        <v>0</v>
      </c>
      <c r="T196" s="253">
        <f t="shared" si="48"/>
        <v>0</v>
      </c>
      <c r="U196" s="253">
        <f t="shared" si="49"/>
        <v>0</v>
      </c>
      <c r="V196" s="253">
        <f t="shared" si="50"/>
        <v>0</v>
      </c>
      <c r="W196" s="253">
        <f t="shared" si="51"/>
        <v>0</v>
      </c>
    </row>
    <row r="197" spans="2:23" ht="15" customHeight="1" x14ac:dyDescent="0.35">
      <c r="B197" s="58" t="str">
        <f t="shared" si="43"/>
        <v>!!!</v>
      </c>
      <c r="C197" s="190" t="str">
        <f>IF(ISERROR(IF(LEN(E197)&gt;0,VLOOKUP(TEXT($E197,0),'Angaben Stationen'!$E$14:$J$213,6,0),"")),"STATION IST NICHT VORHANDEN",IF(LEN(E197)&gt;0,VLOOKUP(TEXT($E197,0),'Angaben Stationen'!$E$14:$J$213,6,0),""))</f>
        <v/>
      </c>
      <c r="D197" s="160"/>
      <c r="E197" s="206"/>
      <c r="F197" s="160"/>
      <c r="G197" s="161"/>
      <c r="H197" s="161"/>
      <c r="I197" s="161"/>
      <c r="J197" s="52"/>
      <c r="L197" s="253">
        <f t="shared" si="52"/>
        <v>0</v>
      </c>
      <c r="M197" s="253" t="str">
        <f t="shared" si="44"/>
        <v/>
      </c>
      <c r="N197" s="253">
        <f t="shared" si="53"/>
        <v>0</v>
      </c>
      <c r="O197" s="253" t="str">
        <f t="shared" si="45"/>
        <v/>
      </c>
      <c r="P197" s="253">
        <f t="shared" si="46"/>
        <v>0</v>
      </c>
      <c r="Q197" s="253">
        <f t="shared" si="54"/>
        <v>0</v>
      </c>
      <c r="R197" s="253">
        <f t="shared" si="55"/>
        <v>0</v>
      </c>
      <c r="S197" s="253">
        <f t="shared" si="47"/>
        <v>0</v>
      </c>
      <c r="T197" s="253">
        <f t="shared" si="48"/>
        <v>0</v>
      </c>
      <c r="U197" s="253">
        <f t="shared" si="49"/>
        <v>0</v>
      </c>
      <c r="V197" s="253">
        <f t="shared" si="50"/>
        <v>0</v>
      </c>
      <c r="W197" s="253">
        <f t="shared" si="51"/>
        <v>0</v>
      </c>
    </row>
    <row r="198" spans="2:23" ht="15" customHeight="1" x14ac:dyDescent="0.35">
      <c r="B198" s="58" t="str">
        <f t="shared" si="43"/>
        <v>!!!</v>
      </c>
      <c r="C198" s="190" t="str">
        <f>IF(ISERROR(IF(LEN(E198)&gt;0,VLOOKUP(TEXT($E198,0),'Angaben Stationen'!$E$14:$J$213,6,0),"")),"STATION IST NICHT VORHANDEN",IF(LEN(E198)&gt;0,VLOOKUP(TEXT($E198,0),'Angaben Stationen'!$E$14:$J$213,6,0),""))</f>
        <v/>
      </c>
      <c r="D198" s="160"/>
      <c r="E198" s="206"/>
      <c r="F198" s="160"/>
      <c r="G198" s="161"/>
      <c r="H198" s="161"/>
      <c r="I198" s="161"/>
      <c r="J198" s="52"/>
      <c r="L198" s="253">
        <f t="shared" si="52"/>
        <v>0</v>
      </c>
      <c r="M198" s="253" t="str">
        <f t="shared" si="44"/>
        <v/>
      </c>
      <c r="N198" s="253">
        <f t="shared" si="53"/>
        <v>0</v>
      </c>
      <c r="O198" s="253" t="str">
        <f t="shared" si="45"/>
        <v/>
      </c>
      <c r="P198" s="253">
        <f t="shared" si="46"/>
        <v>0</v>
      </c>
      <c r="Q198" s="253">
        <f t="shared" si="54"/>
        <v>0</v>
      </c>
      <c r="R198" s="253">
        <f t="shared" si="55"/>
        <v>0</v>
      </c>
      <c r="S198" s="253">
        <f t="shared" si="47"/>
        <v>0</v>
      </c>
      <c r="T198" s="253">
        <f t="shared" si="48"/>
        <v>0</v>
      </c>
      <c r="U198" s="253">
        <f t="shared" si="49"/>
        <v>0</v>
      </c>
      <c r="V198" s="253">
        <f t="shared" si="50"/>
        <v>0</v>
      </c>
      <c r="W198" s="253">
        <f t="shared" si="51"/>
        <v>0</v>
      </c>
    </row>
    <row r="199" spans="2:23" ht="15" customHeight="1" x14ac:dyDescent="0.35">
      <c r="B199" s="58" t="str">
        <f t="shared" si="43"/>
        <v>!!!</v>
      </c>
      <c r="C199" s="190" t="str">
        <f>IF(ISERROR(IF(LEN(E199)&gt;0,VLOOKUP(TEXT($E199,0),'Angaben Stationen'!$E$14:$J$213,6,0),"")),"STATION IST NICHT VORHANDEN",IF(LEN(E199)&gt;0,VLOOKUP(TEXT($E199,0),'Angaben Stationen'!$E$14:$J$213,6,0),""))</f>
        <v/>
      </c>
      <c r="D199" s="160"/>
      <c r="E199" s="206"/>
      <c r="F199" s="160"/>
      <c r="G199" s="161"/>
      <c r="H199" s="161"/>
      <c r="I199" s="161"/>
      <c r="J199" s="52"/>
      <c r="L199" s="253">
        <f t="shared" si="52"/>
        <v>0</v>
      </c>
      <c r="M199" s="253" t="str">
        <f t="shared" si="44"/>
        <v/>
      </c>
      <c r="N199" s="253">
        <f t="shared" si="53"/>
        <v>0</v>
      </c>
      <c r="O199" s="253" t="str">
        <f t="shared" si="45"/>
        <v/>
      </c>
      <c r="P199" s="253">
        <f t="shared" si="46"/>
        <v>0</v>
      </c>
      <c r="Q199" s="253">
        <f t="shared" si="54"/>
        <v>0</v>
      </c>
      <c r="R199" s="253">
        <f t="shared" si="55"/>
        <v>0</v>
      </c>
      <c r="S199" s="253">
        <f t="shared" si="47"/>
        <v>0</v>
      </c>
      <c r="T199" s="253">
        <f t="shared" si="48"/>
        <v>0</v>
      </c>
      <c r="U199" s="253">
        <f t="shared" si="49"/>
        <v>0</v>
      </c>
      <c r="V199" s="253">
        <f t="shared" si="50"/>
        <v>0</v>
      </c>
      <c r="W199" s="253">
        <f t="shared" si="51"/>
        <v>0</v>
      </c>
    </row>
    <row r="200" spans="2:23" ht="15" customHeight="1" x14ac:dyDescent="0.35">
      <c r="B200" s="58" t="str">
        <f t="shared" si="43"/>
        <v>!!!</v>
      </c>
      <c r="C200" s="190" t="str">
        <f>IF(ISERROR(IF(LEN(E200)&gt;0,VLOOKUP(TEXT($E200,0),'Angaben Stationen'!$E$14:$J$213,6,0),"")),"STATION IST NICHT VORHANDEN",IF(LEN(E200)&gt;0,VLOOKUP(TEXT($E200,0),'Angaben Stationen'!$E$14:$J$213,6,0),""))</f>
        <v/>
      </c>
      <c r="D200" s="160"/>
      <c r="E200" s="206"/>
      <c r="F200" s="160"/>
      <c r="G200" s="161"/>
      <c r="H200" s="161"/>
      <c r="I200" s="161"/>
      <c r="J200" s="52"/>
      <c r="L200" s="253">
        <f t="shared" si="52"/>
        <v>0</v>
      </c>
      <c r="M200" s="253" t="str">
        <f t="shared" si="44"/>
        <v/>
      </c>
      <c r="N200" s="253">
        <f t="shared" si="53"/>
        <v>0</v>
      </c>
      <c r="O200" s="253" t="str">
        <f t="shared" si="45"/>
        <v/>
      </c>
      <c r="P200" s="253">
        <f t="shared" si="46"/>
        <v>0</v>
      </c>
      <c r="Q200" s="253">
        <f t="shared" si="54"/>
        <v>0</v>
      </c>
      <c r="R200" s="253">
        <f t="shared" si="55"/>
        <v>0</v>
      </c>
      <c r="S200" s="253">
        <f t="shared" si="47"/>
        <v>0</v>
      </c>
      <c r="T200" s="253">
        <f t="shared" si="48"/>
        <v>0</v>
      </c>
      <c r="U200" s="253">
        <f t="shared" si="49"/>
        <v>0</v>
      </c>
      <c r="V200" s="253">
        <f t="shared" si="50"/>
        <v>0</v>
      </c>
      <c r="W200" s="253">
        <f t="shared" si="51"/>
        <v>0</v>
      </c>
    </row>
    <row r="201" spans="2:23" ht="15" customHeight="1" x14ac:dyDescent="0.35">
      <c r="B201" s="58" t="str">
        <f t="shared" si="43"/>
        <v>!!!</v>
      </c>
      <c r="C201" s="190" t="str">
        <f>IF(ISERROR(IF(LEN(E201)&gt;0,VLOOKUP(TEXT($E201,0),'Angaben Stationen'!$E$14:$J$213,6,0),"")),"STATION IST NICHT VORHANDEN",IF(LEN(E201)&gt;0,VLOOKUP(TEXT($E201,0),'Angaben Stationen'!$E$14:$J$213,6,0),""))</f>
        <v/>
      </c>
      <c r="D201" s="160"/>
      <c r="E201" s="206"/>
      <c r="F201" s="160"/>
      <c r="G201" s="161"/>
      <c r="H201" s="161"/>
      <c r="I201" s="161"/>
      <c r="J201" s="52"/>
      <c r="L201" s="253">
        <f t="shared" si="52"/>
        <v>0</v>
      </c>
      <c r="M201" s="253" t="str">
        <f t="shared" si="44"/>
        <v/>
      </c>
      <c r="N201" s="253">
        <f t="shared" si="53"/>
        <v>0</v>
      </c>
      <c r="O201" s="253" t="str">
        <f t="shared" si="45"/>
        <v/>
      </c>
      <c r="P201" s="253">
        <f t="shared" si="46"/>
        <v>0</v>
      </c>
      <c r="Q201" s="253">
        <f t="shared" si="54"/>
        <v>0</v>
      </c>
      <c r="R201" s="253">
        <f t="shared" si="55"/>
        <v>0</v>
      </c>
      <c r="S201" s="253">
        <f t="shared" si="47"/>
        <v>0</v>
      </c>
      <c r="T201" s="253">
        <f t="shared" si="48"/>
        <v>0</v>
      </c>
      <c r="U201" s="253">
        <f t="shared" si="49"/>
        <v>0</v>
      </c>
      <c r="V201" s="253">
        <f t="shared" si="50"/>
        <v>0</v>
      </c>
      <c r="W201" s="253">
        <f t="shared" si="51"/>
        <v>0</v>
      </c>
    </row>
    <row r="202" spans="2:23" ht="15" customHeight="1" x14ac:dyDescent="0.35">
      <c r="B202" s="58" t="str">
        <f t="shared" si="43"/>
        <v>!!!</v>
      </c>
      <c r="C202" s="190" t="str">
        <f>IF(ISERROR(IF(LEN(E202)&gt;0,VLOOKUP(TEXT($E202,0),'Angaben Stationen'!$E$14:$J$213,6,0),"")),"STATION IST NICHT VORHANDEN",IF(LEN(E202)&gt;0,VLOOKUP(TEXT($E202,0),'Angaben Stationen'!$E$14:$J$213,6,0),""))</f>
        <v/>
      </c>
      <c r="D202" s="160"/>
      <c r="E202" s="206"/>
      <c r="F202" s="160"/>
      <c r="G202" s="161"/>
      <c r="H202" s="161"/>
      <c r="I202" s="161"/>
      <c r="J202" s="52"/>
      <c r="L202" s="253">
        <f t="shared" si="52"/>
        <v>0</v>
      </c>
      <c r="M202" s="253" t="str">
        <f t="shared" si="44"/>
        <v/>
      </c>
      <c r="N202" s="253">
        <f t="shared" si="53"/>
        <v>0</v>
      </c>
      <c r="O202" s="253" t="str">
        <f t="shared" si="45"/>
        <v/>
      </c>
      <c r="P202" s="253">
        <f t="shared" si="46"/>
        <v>0</v>
      </c>
      <c r="Q202" s="253">
        <f t="shared" si="54"/>
        <v>0</v>
      </c>
      <c r="R202" s="253">
        <f t="shared" si="55"/>
        <v>0</v>
      </c>
      <c r="S202" s="253">
        <f t="shared" si="47"/>
        <v>0</v>
      </c>
      <c r="T202" s="253">
        <f t="shared" si="48"/>
        <v>0</v>
      </c>
      <c r="U202" s="253">
        <f t="shared" si="49"/>
        <v>0</v>
      </c>
      <c r="V202" s="253">
        <f t="shared" si="50"/>
        <v>0</v>
      </c>
      <c r="W202" s="253">
        <f t="shared" si="51"/>
        <v>0</v>
      </c>
    </row>
    <row r="203" spans="2:23" ht="15" customHeight="1" x14ac:dyDescent="0.35">
      <c r="B203" s="58" t="str">
        <f t="shared" si="43"/>
        <v>!!!</v>
      </c>
      <c r="C203" s="190" t="str">
        <f>IF(ISERROR(IF(LEN(E203)&gt;0,VLOOKUP(TEXT($E203,0),'Angaben Stationen'!$E$14:$J$213,6,0),"")),"STATION IST NICHT VORHANDEN",IF(LEN(E203)&gt;0,VLOOKUP(TEXT($E203,0),'Angaben Stationen'!$E$14:$J$213,6,0),""))</f>
        <v/>
      </c>
      <c r="D203" s="160"/>
      <c r="E203" s="206"/>
      <c r="F203" s="160"/>
      <c r="G203" s="161"/>
      <c r="H203" s="161"/>
      <c r="I203" s="161"/>
      <c r="J203" s="52"/>
      <c r="L203" s="253">
        <f t="shared" si="52"/>
        <v>0</v>
      </c>
      <c r="M203" s="253" t="str">
        <f t="shared" si="44"/>
        <v/>
      </c>
      <c r="N203" s="253">
        <f t="shared" si="53"/>
        <v>0</v>
      </c>
      <c r="O203" s="253" t="str">
        <f t="shared" si="45"/>
        <v/>
      </c>
      <c r="P203" s="253">
        <f t="shared" si="46"/>
        <v>0</v>
      </c>
      <c r="Q203" s="253">
        <f t="shared" si="54"/>
        <v>0</v>
      </c>
      <c r="R203" s="253">
        <f t="shared" si="55"/>
        <v>0</v>
      </c>
      <c r="S203" s="253">
        <f t="shared" si="47"/>
        <v>0</v>
      </c>
      <c r="T203" s="253">
        <f t="shared" si="48"/>
        <v>0</v>
      </c>
      <c r="U203" s="253">
        <f t="shared" si="49"/>
        <v>0</v>
      </c>
      <c r="V203" s="253">
        <f t="shared" si="50"/>
        <v>0</v>
      </c>
      <c r="W203" s="253">
        <f t="shared" si="51"/>
        <v>0</v>
      </c>
    </row>
    <row r="204" spans="2:23" ht="15" customHeight="1" x14ac:dyDescent="0.35">
      <c r="B204" s="58" t="str">
        <f t="shared" si="43"/>
        <v>!!!</v>
      </c>
      <c r="C204" s="190" t="str">
        <f>IF(ISERROR(IF(LEN(E204)&gt;0,VLOOKUP(TEXT($E204,0),'Angaben Stationen'!$E$14:$J$213,6,0),"")),"STATION IST NICHT VORHANDEN",IF(LEN(E204)&gt;0,VLOOKUP(TEXT($E204,0),'Angaben Stationen'!$E$14:$J$213,6,0),""))</f>
        <v/>
      </c>
      <c r="D204" s="160"/>
      <c r="E204" s="206"/>
      <c r="F204" s="160"/>
      <c r="G204" s="161"/>
      <c r="H204" s="161"/>
      <c r="I204" s="161"/>
      <c r="J204" s="52"/>
      <c r="L204" s="253">
        <f t="shared" si="52"/>
        <v>0</v>
      </c>
      <c r="M204" s="253" t="str">
        <f t="shared" si="44"/>
        <v/>
      </c>
      <c r="N204" s="253">
        <f t="shared" si="53"/>
        <v>0</v>
      </c>
      <c r="O204" s="253" t="str">
        <f t="shared" si="45"/>
        <v/>
      </c>
      <c r="P204" s="253">
        <f t="shared" si="46"/>
        <v>0</v>
      </c>
      <c r="Q204" s="253">
        <f t="shared" si="54"/>
        <v>0</v>
      </c>
      <c r="R204" s="253">
        <f t="shared" si="55"/>
        <v>0</v>
      </c>
      <c r="S204" s="253">
        <f t="shared" si="47"/>
        <v>0</v>
      </c>
      <c r="T204" s="253">
        <f t="shared" si="48"/>
        <v>0</v>
      </c>
      <c r="U204" s="253">
        <f t="shared" si="49"/>
        <v>0</v>
      </c>
      <c r="V204" s="253">
        <f t="shared" si="50"/>
        <v>0</v>
      </c>
      <c r="W204" s="253">
        <f t="shared" si="51"/>
        <v>0</v>
      </c>
    </row>
    <row r="205" spans="2:23" ht="15" customHeight="1" x14ac:dyDescent="0.35">
      <c r="B205" s="58" t="str">
        <f t="shared" si="43"/>
        <v>!!!</v>
      </c>
      <c r="C205" s="190" t="str">
        <f>IF(ISERROR(IF(LEN(E205)&gt;0,VLOOKUP(TEXT($E205,0),'Angaben Stationen'!$E$14:$J$213,6,0),"")),"STATION IST NICHT VORHANDEN",IF(LEN(E205)&gt;0,VLOOKUP(TEXT($E205,0),'Angaben Stationen'!$E$14:$J$213,6,0),""))</f>
        <v/>
      </c>
      <c r="D205" s="160"/>
      <c r="E205" s="206"/>
      <c r="F205" s="160"/>
      <c r="G205" s="161"/>
      <c r="H205" s="161"/>
      <c r="I205" s="161"/>
      <c r="J205" s="52"/>
      <c r="L205" s="253">
        <f t="shared" si="52"/>
        <v>0</v>
      </c>
      <c r="M205" s="253" t="str">
        <f t="shared" si="44"/>
        <v/>
      </c>
      <c r="N205" s="253">
        <f t="shared" si="53"/>
        <v>0</v>
      </c>
      <c r="O205" s="253" t="str">
        <f t="shared" si="45"/>
        <v/>
      </c>
      <c r="P205" s="253">
        <f t="shared" si="46"/>
        <v>0</v>
      </c>
      <c r="Q205" s="253">
        <f t="shared" si="54"/>
        <v>0</v>
      </c>
      <c r="R205" s="253">
        <f t="shared" si="55"/>
        <v>0</v>
      </c>
      <c r="S205" s="253">
        <f t="shared" si="47"/>
        <v>0</v>
      </c>
      <c r="T205" s="253">
        <f t="shared" si="48"/>
        <v>0</v>
      </c>
      <c r="U205" s="253">
        <f t="shared" si="49"/>
        <v>0</v>
      </c>
      <c r="V205" s="253">
        <f t="shared" si="50"/>
        <v>0</v>
      </c>
      <c r="W205" s="253">
        <f t="shared" si="51"/>
        <v>0</v>
      </c>
    </row>
    <row r="206" spans="2:23" ht="15" customHeight="1" x14ac:dyDescent="0.35">
      <c r="B206" s="58" t="str">
        <f t="shared" si="43"/>
        <v>!!!</v>
      </c>
      <c r="C206" s="190" t="str">
        <f>IF(ISERROR(IF(LEN(E206)&gt;0,VLOOKUP(TEXT($E206,0),'Angaben Stationen'!$E$14:$J$213,6,0),"")),"STATION IST NICHT VORHANDEN",IF(LEN(E206)&gt;0,VLOOKUP(TEXT($E206,0),'Angaben Stationen'!$E$14:$J$213,6,0),""))</f>
        <v/>
      </c>
      <c r="D206" s="160"/>
      <c r="E206" s="206"/>
      <c r="F206" s="160"/>
      <c r="G206" s="161"/>
      <c r="H206" s="161"/>
      <c r="I206" s="161"/>
      <c r="J206" s="52"/>
      <c r="L206" s="253">
        <f t="shared" si="52"/>
        <v>0</v>
      </c>
      <c r="M206" s="253" t="str">
        <f t="shared" si="44"/>
        <v/>
      </c>
      <c r="N206" s="253">
        <f t="shared" si="53"/>
        <v>0</v>
      </c>
      <c r="O206" s="253" t="str">
        <f t="shared" si="45"/>
        <v/>
      </c>
      <c r="P206" s="253">
        <f t="shared" si="46"/>
        <v>0</v>
      </c>
      <c r="Q206" s="253">
        <f t="shared" si="54"/>
        <v>0</v>
      </c>
      <c r="R206" s="253">
        <f t="shared" si="55"/>
        <v>0</v>
      </c>
      <c r="S206" s="253">
        <f t="shared" si="47"/>
        <v>0</v>
      </c>
      <c r="T206" s="253">
        <f t="shared" si="48"/>
        <v>0</v>
      </c>
      <c r="U206" s="253">
        <f t="shared" si="49"/>
        <v>0</v>
      </c>
      <c r="V206" s="253">
        <f t="shared" si="50"/>
        <v>0</v>
      </c>
      <c r="W206" s="253">
        <f t="shared" si="51"/>
        <v>0</v>
      </c>
    </row>
    <row r="207" spans="2:23" ht="15" customHeight="1" x14ac:dyDescent="0.35">
      <c r="B207" s="58" t="str">
        <f t="shared" si="43"/>
        <v>!!!</v>
      </c>
      <c r="C207" s="190" t="str">
        <f>IF(ISERROR(IF(LEN(E207)&gt;0,VLOOKUP(TEXT($E207,0),'Angaben Stationen'!$E$14:$J$213,6,0),"")),"STATION IST NICHT VORHANDEN",IF(LEN(E207)&gt;0,VLOOKUP(TEXT($E207,0),'Angaben Stationen'!$E$14:$J$213,6,0),""))</f>
        <v/>
      </c>
      <c r="D207" s="160"/>
      <c r="E207" s="206"/>
      <c r="F207" s="160"/>
      <c r="G207" s="161"/>
      <c r="H207" s="161"/>
      <c r="I207" s="161"/>
      <c r="J207" s="52"/>
      <c r="L207" s="253">
        <f t="shared" si="52"/>
        <v>0</v>
      </c>
      <c r="M207" s="253" t="str">
        <f t="shared" si="44"/>
        <v/>
      </c>
      <c r="N207" s="253">
        <f t="shared" si="53"/>
        <v>0</v>
      </c>
      <c r="O207" s="253" t="str">
        <f t="shared" si="45"/>
        <v/>
      </c>
      <c r="P207" s="253">
        <f t="shared" si="46"/>
        <v>0</v>
      </c>
      <c r="Q207" s="253">
        <f t="shared" si="54"/>
        <v>0</v>
      </c>
      <c r="R207" s="253">
        <f t="shared" si="55"/>
        <v>0</v>
      </c>
      <c r="S207" s="253">
        <f t="shared" si="47"/>
        <v>0</v>
      </c>
      <c r="T207" s="253">
        <f t="shared" si="48"/>
        <v>0</v>
      </c>
      <c r="U207" s="253">
        <f t="shared" si="49"/>
        <v>0</v>
      </c>
      <c r="V207" s="253">
        <f t="shared" si="50"/>
        <v>0</v>
      </c>
      <c r="W207" s="253">
        <f t="shared" si="51"/>
        <v>0</v>
      </c>
    </row>
    <row r="208" spans="2:23" ht="15" customHeight="1" x14ac:dyDescent="0.35">
      <c r="B208" s="58" t="str">
        <f t="shared" si="43"/>
        <v>!!!</v>
      </c>
      <c r="C208" s="190" t="str">
        <f>IF(ISERROR(IF(LEN(E208)&gt;0,VLOOKUP(TEXT($E208,0),'Angaben Stationen'!$E$14:$J$213,6,0),"")),"STATION IST NICHT VORHANDEN",IF(LEN(E208)&gt;0,VLOOKUP(TEXT($E208,0),'Angaben Stationen'!$E$14:$J$213,6,0),""))</f>
        <v/>
      </c>
      <c r="D208" s="160"/>
      <c r="E208" s="206"/>
      <c r="F208" s="160"/>
      <c r="G208" s="161"/>
      <c r="H208" s="161"/>
      <c r="I208" s="161"/>
      <c r="J208" s="52"/>
      <c r="L208" s="253">
        <f t="shared" si="52"/>
        <v>0</v>
      </c>
      <c r="M208" s="253" t="str">
        <f t="shared" si="44"/>
        <v/>
      </c>
      <c r="N208" s="253">
        <f t="shared" si="53"/>
        <v>0</v>
      </c>
      <c r="O208" s="253" t="str">
        <f t="shared" si="45"/>
        <v/>
      </c>
      <c r="P208" s="253">
        <f t="shared" si="46"/>
        <v>0</v>
      </c>
      <c r="Q208" s="253">
        <f t="shared" si="54"/>
        <v>0</v>
      </c>
      <c r="R208" s="253">
        <f t="shared" si="55"/>
        <v>0</v>
      </c>
      <c r="S208" s="253">
        <f t="shared" si="47"/>
        <v>0</v>
      </c>
      <c r="T208" s="253">
        <f t="shared" si="48"/>
        <v>0</v>
      </c>
      <c r="U208" s="253">
        <f t="shared" si="49"/>
        <v>0</v>
      </c>
      <c r="V208" s="253">
        <f t="shared" si="50"/>
        <v>0</v>
      </c>
      <c r="W208" s="253">
        <f t="shared" si="51"/>
        <v>0</v>
      </c>
    </row>
    <row r="209" spans="2:23" ht="15" customHeight="1" x14ac:dyDescent="0.35">
      <c r="B209" s="58" t="str">
        <f t="shared" ref="B209:B215" si="56">IF(D209="F",IF(SUM(P209:T209)&lt;5,"!!!",""),IF(SUM(P209:S209)&lt;4,"!!!",""))</f>
        <v>!!!</v>
      </c>
      <c r="C209" s="190" t="str">
        <f>IF(ISERROR(IF(LEN(E209)&gt;0,VLOOKUP(TEXT($E209,0),'Angaben Stationen'!$E$14:$J$213,6,0),"")),"STATION IST NICHT VORHANDEN",IF(LEN(E209)&gt;0,VLOOKUP(TEXT($E209,0),'Angaben Stationen'!$E$14:$J$213,6,0),""))</f>
        <v/>
      </c>
      <c r="D209" s="160"/>
      <c r="E209" s="206"/>
      <c r="F209" s="160"/>
      <c r="G209" s="161"/>
      <c r="H209" s="161"/>
      <c r="I209" s="161"/>
      <c r="J209" s="52"/>
      <c r="L209" s="253">
        <f t="shared" ref="L209:L215" si="57">IF(LEN(B209)&gt;0,0,1)</f>
        <v>0</v>
      </c>
      <c r="M209" s="253" t="str">
        <f t="shared" ref="M209:M215" si="58">IF(E209&lt;&gt;"","Stationstyp","")</f>
        <v/>
      </c>
      <c r="N209" s="253">
        <f t="shared" ref="N209:N215" si="59">IF(LEN(E209)&gt;0,1,0)</f>
        <v>0</v>
      </c>
      <c r="O209" s="253" t="str">
        <f t="shared" ref="O209:O215" si="60">IF(E209&lt;&gt;"","Konzepttyp","")</f>
        <v/>
      </c>
      <c r="P209" s="253">
        <f t="shared" ref="P209:P215" si="61">IF(LEN(D209)&gt;0,1,0)</f>
        <v>0</v>
      </c>
      <c r="Q209" s="253">
        <f t="shared" ref="Q209:Q215" si="62">IF(LEN(F209)&gt;0,1,0)</f>
        <v>0</v>
      </c>
      <c r="R209" s="253">
        <f t="shared" ref="R209:R215" si="63">IF(LEN(G209)&gt;0,1,0)</f>
        <v>0</v>
      </c>
      <c r="S209" s="253">
        <f t="shared" ref="S209:S215" si="64">IF(LEN(H209)&gt;0,1,0)</f>
        <v>0</v>
      </c>
      <c r="T209" s="253">
        <f t="shared" ref="T209:T215" si="65">IF(LEN(I209)&gt;0,1,0)</f>
        <v>0</v>
      </c>
      <c r="U209" s="253">
        <f t="shared" ref="U209:U215" si="66">IF(D209="F",1,0)</f>
        <v>0</v>
      </c>
      <c r="V209" s="253">
        <f t="shared" ref="V209:V215" si="67">IF(H209="Z",1,0)</f>
        <v>0</v>
      </c>
      <c r="W209" s="253">
        <f t="shared" ref="W209:W215" si="68">SUM(U209:V209)</f>
        <v>0</v>
      </c>
    </row>
    <row r="210" spans="2:23" ht="15" customHeight="1" x14ac:dyDescent="0.35">
      <c r="B210" s="58" t="str">
        <f t="shared" si="56"/>
        <v>!!!</v>
      </c>
      <c r="C210" s="190" t="str">
        <f>IF(ISERROR(IF(LEN(E210)&gt;0,VLOOKUP(TEXT($E210,0),'Angaben Stationen'!$E$14:$J$213,6,0),"")),"STATION IST NICHT VORHANDEN",IF(LEN(E210)&gt;0,VLOOKUP(TEXT($E210,0),'Angaben Stationen'!$E$14:$J$213,6,0),""))</f>
        <v/>
      </c>
      <c r="D210" s="160"/>
      <c r="E210" s="206"/>
      <c r="F210" s="160"/>
      <c r="G210" s="161"/>
      <c r="H210" s="161"/>
      <c r="I210" s="161"/>
      <c r="J210" s="52"/>
      <c r="L210" s="253">
        <f t="shared" si="57"/>
        <v>0</v>
      </c>
      <c r="M210" s="253" t="str">
        <f t="shared" si="58"/>
        <v/>
      </c>
      <c r="N210" s="253">
        <f t="shared" si="59"/>
        <v>0</v>
      </c>
      <c r="O210" s="253" t="str">
        <f t="shared" si="60"/>
        <v/>
      </c>
      <c r="P210" s="253">
        <f t="shared" si="61"/>
        <v>0</v>
      </c>
      <c r="Q210" s="253">
        <f t="shared" si="62"/>
        <v>0</v>
      </c>
      <c r="R210" s="253">
        <f t="shared" si="63"/>
        <v>0</v>
      </c>
      <c r="S210" s="253">
        <f t="shared" si="64"/>
        <v>0</v>
      </c>
      <c r="T210" s="253">
        <f t="shared" si="65"/>
        <v>0</v>
      </c>
      <c r="U210" s="253">
        <f t="shared" si="66"/>
        <v>0</v>
      </c>
      <c r="V210" s="253">
        <f t="shared" si="67"/>
        <v>0</v>
      </c>
      <c r="W210" s="253">
        <f t="shared" si="68"/>
        <v>0</v>
      </c>
    </row>
    <row r="211" spans="2:23" ht="15" customHeight="1" x14ac:dyDescent="0.35">
      <c r="B211" s="58" t="str">
        <f t="shared" si="56"/>
        <v>!!!</v>
      </c>
      <c r="C211" s="190" t="str">
        <f>IF(ISERROR(IF(LEN(E211)&gt;0,VLOOKUP(TEXT($E211,0),'Angaben Stationen'!$E$14:$J$213,6,0),"")),"STATION IST NICHT VORHANDEN",IF(LEN(E211)&gt;0,VLOOKUP(TEXT($E211,0),'Angaben Stationen'!$E$14:$J$213,6,0),""))</f>
        <v/>
      </c>
      <c r="D211" s="160"/>
      <c r="E211" s="206"/>
      <c r="F211" s="160"/>
      <c r="G211" s="161"/>
      <c r="H211" s="161"/>
      <c r="I211" s="161"/>
      <c r="J211" s="52"/>
      <c r="L211" s="253">
        <f t="shared" si="57"/>
        <v>0</v>
      </c>
      <c r="M211" s="253" t="str">
        <f t="shared" si="58"/>
        <v/>
      </c>
      <c r="N211" s="253">
        <f t="shared" si="59"/>
        <v>0</v>
      </c>
      <c r="O211" s="253" t="str">
        <f t="shared" si="60"/>
        <v/>
      </c>
      <c r="P211" s="253">
        <f t="shared" si="61"/>
        <v>0</v>
      </c>
      <c r="Q211" s="253">
        <f t="shared" si="62"/>
        <v>0</v>
      </c>
      <c r="R211" s="253">
        <f t="shared" si="63"/>
        <v>0</v>
      </c>
      <c r="S211" s="253">
        <f t="shared" si="64"/>
        <v>0</v>
      </c>
      <c r="T211" s="253">
        <f t="shared" si="65"/>
        <v>0</v>
      </c>
      <c r="U211" s="253">
        <f t="shared" si="66"/>
        <v>0</v>
      </c>
      <c r="V211" s="253">
        <f t="shared" si="67"/>
        <v>0</v>
      </c>
      <c r="W211" s="253">
        <f t="shared" si="68"/>
        <v>0</v>
      </c>
    </row>
    <row r="212" spans="2:23" ht="15" customHeight="1" x14ac:dyDescent="0.35">
      <c r="B212" s="58" t="str">
        <f t="shared" si="56"/>
        <v>!!!</v>
      </c>
      <c r="C212" s="190" t="str">
        <f>IF(ISERROR(IF(LEN(E212)&gt;0,VLOOKUP(TEXT($E212,0),'Angaben Stationen'!$E$14:$J$213,6,0),"")),"STATION IST NICHT VORHANDEN",IF(LEN(E212)&gt;0,VLOOKUP(TEXT($E212,0),'Angaben Stationen'!$E$14:$J$213,6,0),""))</f>
        <v/>
      </c>
      <c r="D212" s="160"/>
      <c r="E212" s="206"/>
      <c r="F212" s="160"/>
      <c r="G212" s="161"/>
      <c r="H212" s="161"/>
      <c r="I212" s="161"/>
      <c r="J212" s="52"/>
      <c r="L212" s="253">
        <f t="shared" si="57"/>
        <v>0</v>
      </c>
      <c r="M212" s="253" t="str">
        <f t="shared" si="58"/>
        <v/>
      </c>
      <c r="N212" s="253">
        <f t="shared" si="59"/>
        <v>0</v>
      </c>
      <c r="O212" s="253" t="str">
        <f t="shared" si="60"/>
        <v/>
      </c>
      <c r="P212" s="253">
        <f t="shared" si="61"/>
        <v>0</v>
      </c>
      <c r="Q212" s="253">
        <f t="shared" si="62"/>
        <v>0</v>
      </c>
      <c r="R212" s="253">
        <f t="shared" si="63"/>
        <v>0</v>
      </c>
      <c r="S212" s="253">
        <f t="shared" si="64"/>
        <v>0</v>
      </c>
      <c r="T212" s="253">
        <f t="shared" si="65"/>
        <v>0</v>
      </c>
      <c r="U212" s="253">
        <f t="shared" si="66"/>
        <v>0</v>
      </c>
      <c r="V212" s="253">
        <f t="shared" si="67"/>
        <v>0</v>
      </c>
      <c r="W212" s="253">
        <f t="shared" si="68"/>
        <v>0</v>
      </c>
    </row>
    <row r="213" spans="2:23" ht="15" customHeight="1" x14ac:dyDescent="0.35">
      <c r="B213" s="58" t="str">
        <f t="shared" si="56"/>
        <v>!!!</v>
      </c>
      <c r="C213" s="190" t="str">
        <f>IF(ISERROR(IF(LEN(E213)&gt;0,VLOOKUP(TEXT($E213,0),'Angaben Stationen'!$E$14:$J$213,6,0),"")),"STATION IST NICHT VORHANDEN",IF(LEN(E213)&gt;0,VLOOKUP(TEXT($E213,0),'Angaben Stationen'!$E$14:$J$213,6,0),""))</f>
        <v/>
      </c>
      <c r="D213" s="160"/>
      <c r="E213" s="206"/>
      <c r="F213" s="160"/>
      <c r="G213" s="161"/>
      <c r="H213" s="161"/>
      <c r="I213" s="161"/>
      <c r="J213" s="52"/>
      <c r="L213" s="253">
        <f t="shared" si="57"/>
        <v>0</v>
      </c>
      <c r="M213" s="253" t="str">
        <f t="shared" si="58"/>
        <v/>
      </c>
      <c r="N213" s="253">
        <f t="shared" si="59"/>
        <v>0</v>
      </c>
      <c r="O213" s="253" t="str">
        <f t="shared" si="60"/>
        <v/>
      </c>
      <c r="P213" s="253">
        <f t="shared" si="61"/>
        <v>0</v>
      </c>
      <c r="Q213" s="253">
        <f t="shared" si="62"/>
        <v>0</v>
      </c>
      <c r="R213" s="253">
        <f t="shared" si="63"/>
        <v>0</v>
      </c>
      <c r="S213" s="253">
        <f t="shared" si="64"/>
        <v>0</v>
      </c>
      <c r="T213" s="253">
        <f t="shared" si="65"/>
        <v>0</v>
      </c>
      <c r="U213" s="253">
        <f t="shared" si="66"/>
        <v>0</v>
      </c>
      <c r="V213" s="253">
        <f t="shared" si="67"/>
        <v>0</v>
      </c>
      <c r="W213" s="253">
        <f t="shared" si="68"/>
        <v>0</v>
      </c>
    </row>
    <row r="214" spans="2:23" ht="15" customHeight="1" x14ac:dyDescent="0.35">
      <c r="B214" s="58" t="str">
        <f t="shared" si="56"/>
        <v>!!!</v>
      </c>
      <c r="C214" s="190" t="str">
        <f>IF(ISERROR(IF(LEN(E214)&gt;0,VLOOKUP(TEXT($E214,0),'Angaben Stationen'!$E$14:$J$213,6,0),"")),"STATION IST NICHT VORHANDEN",IF(LEN(E214)&gt;0,VLOOKUP(TEXT($E214,0),'Angaben Stationen'!$E$14:$J$213,6,0),""))</f>
        <v/>
      </c>
      <c r="D214" s="160"/>
      <c r="E214" s="206"/>
      <c r="F214" s="160"/>
      <c r="G214" s="161"/>
      <c r="H214" s="161"/>
      <c r="I214" s="161"/>
      <c r="J214" s="52"/>
      <c r="L214" s="253">
        <f t="shared" si="57"/>
        <v>0</v>
      </c>
      <c r="M214" s="253" t="str">
        <f t="shared" si="58"/>
        <v/>
      </c>
      <c r="N214" s="253">
        <f t="shared" si="59"/>
        <v>0</v>
      </c>
      <c r="O214" s="253" t="str">
        <f t="shared" si="60"/>
        <v/>
      </c>
      <c r="P214" s="253">
        <f t="shared" si="61"/>
        <v>0</v>
      </c>
      <c r="Q214" s="253">
        <f t="shared" si="62"/>
        <v>0</v>
      </c>
      <c r="R214" s="253">
        <f t="shared" si="63"/>
        <v>0</v>
      </c>
      <c r="S214" s="253">
        <f t="shared" si="64"/>
        <v>0</v>
      </c>
      <c r="T214" s="253">
        <f t="shared" si="65"/>
        <v>0</v>
      </c>
      <c r="U214" s="253">
        <f t="shared" si="66"/>
        <v>0</v>
      </c>
      <c r="V214" s="253">
        <f t="shared" si="67"/>
        <v>0</v>
      </c>
      <c r="W214" s="253">
        <f t="shared" si="68"/>
        <v>0</v>
      </c>
    </row>
    <row r="215" spans="2:23" ht="15" customHeight="1" x14ac:dyDescent="0.35">
      <c r="B215" s="58" t="str">
        <f t="shared" si="56"/>
        <v>!!!</v>
      </c>
      <c r="C215" s="190" t="str">
        <f>IF(ISERROR(IF(LEN(E215)&gt;0,VLOOKUP(TEXT($E215,0),'Angaben Stationen'!$E$14:$J$213,6,0),"")),"STATION IST NICHT VORHANDEN",IF(LEN(E215)&gt;0,VLOOKUP(TEXT($E215,0),'Angaben Stationen'!$E$14:$J$213,6,0),""))</f>
        <v/>
      </c>
      <c r="D215" s="160"/>
      <c r="E215" s="206"/>
      <c r="F215" s="160"/>
      <c r="G215" s="161"/>
      <c r="H215" s="161"/>
      <c r="I215" s="161"/>
      <c r="J215" s="52"/>
      <c r="L215" s="253">
        <f t="shared" si="57"/>
        <v>0</v>
      </c>
      <c r="M215" s="253" t="str">
        <f t="shared" si="58"/>
        <v/>
      </c>
      <c r="N215" s="253">
        <f t="shared" si="59"/>
        <v>0</v>
      </c>
      <c r="O215" s="253" t="str">
        <f t="shared" si="60"/>
        <v/>
      </c>
      <c r="P215" s="253">
        <f t="shared" si="61"/>
        <v>0</v>
      </c>
      <c r="Q215" s="253">
        <f t="shared" si="62"/>
        <v>0</v>
      </c>
      <c r="R215" s="253">
        <f t="shared" si="63"/>
        <v>0</v>
      </c>
      <c r="S215" s="253">
        <f t="shared" si="64"/>
        <v>0</v>
      </c>
      <c r="T215" s="253">
        <f t="shared" si="65"/>
        <v>0</v>
      </c>
      <c r="U215" s="253">
        <f t="shared" si="66"/>
        <v>0</v>
      </c>
      <c r="V215" s="253">
        <f t="shared" si="67"/>
        <v>0</v>
      </c>
      <c r="W215" s="253">
        <f t="shared" si="68"/>
        <v>0</v>
      </c>
    </row>
    <row r="216" spans="2:23" ht="15" customHeight="1" x14ac:dyDescent="0.35">
      <c r="B216" s="58"/>
      <c r="C216" s="28"/>
      <c r="D216" s="28"/>
      <c r="E216" s="28"/>
      <c r="F216" s="28"/>
      <c r="G216" s="28"/>
      <c r="H216" s="28"/>
      <c r="I216" s="28"/>
      <c r="J216" s="52"/>
    </row>
    <row r="217" spans="2:23" ht="15" customHeight="1" x14ac:dyDescent="0.35">
      <c r="B217" s="137"/>
      <c r="C217" s="137"/>
      <c r="D217" s="137"/>
      <c r="E217" s="137"/>
      <c r="F217" s="137"/>
      <c r="G217" s="137"/>
      <c r="H217" s="137"/>
      <c r="I217" s="137"/>
      <c r="J217" s="137"/>
    </row>
  </sheetData>
  <sheetProtection algorithmName="SHA-512" hashValue="WOVfxdL6me446/8bGJEXEJWz0LBEvaqPevaXRqdEhBTGd+QG1XArC8ZetQUZ49waE+A6NwLoJZD56JfNktakFg==" saltValue="jecI72dXHoilNrN/eV3gpw==" spinCount="100000" sheet="1" objects="1" scenarios="1" selectLockedCells="1" autoFilter="0"/>
  <autoFilter ref="C15:C215" xr:uid="{00000000-0009-0000-0000-000004000000}"/>
  <mergeCells count="4">
    <mergeCell ref="E6:G6"/>
    <mergeCell ref="B6:D6"/>
    <mergeCell ref="C14:G14"/>
    <mergeCell ref="C9:H13"/>
  </mergeCells>
  <conditionalFormatting sqref="B14">
    <cfRule type="expression" dxfId="130" priority="11">
      <formula>B14&lt;&gt;""</formula>
    </cfRule>
  </conditionalFormatting>
  <conditionalFormatting sqref="B16:B216">
    <cfRule type="expression" dxfId="129" priority="17">
      <formula>C16=""</formula>
    </cfRule>
  </conditionalFormatting>
  <conditionalFormatting sqref="C16:C215">
    <cfRule type="expression" dxfId="128" priority="7">
      <formula>C16="STATION IST NICHT VORHANDEN"</formula>
    </cfRule>
  </conditionalFormatting>
  <conditionalFormatting sqref="C14:I14">
    <cfRule type="expression" dxfId="127" priority="12">
      <formula>C14&lt;&gt;""</formula>
    </cfRule>
  </conditionalFormatting>
  <conditionalFormatting sqref="D16:D215">
    <cfRule type="expression" dxfId="126" priority="5">
      <formula>E16=""</formula>
    </cfRule>
  </conditionalFormatting>
  <conditionalFormatting sqref="F16:F215">
    <cfRule type="expression" dxfId="125" priority="200">
      <formula>E16=""</formula>
    </cfRule>
  </conditionalFormatting>
  <conditionalFormatting sqref="G16:G215">
    <cfRule type="expression" dxfId="124" priority="3">
      <formula>E16=""</formula>
    </cfRule>
  </conditionalFormatting>
  <conditionalFormatting sqref="H16:H215">
    <cfRule type="expression" dxfId="123" priority="100">
      <formula>E16=""</formula>
    </cfRule>
  </conditionalFormatting>
  <conditionalFormatting sqref="I16:I215">
    <cfRule type="expression" dxfId="122" priority="1">
      <formula>W16=0</formula>
    </cfRule>
    <cfRule type="expression" dxfId="121" priority="4">
      <formula>E16=""</formula>
    </cfRule>
  </conditionalFormatting>
  <dataValidations count="4">
    <dataValidation type="whole" allowBlank="1" showErrorMessage="1" errorTitle="ACHTUNG: " error="Es sind nur Eingaben zwischen 0 und 999 zulässig" sqref="F16:G215" xr:uid="{00000000-0002-0000-0400-000000000000}">
      <formula1>0</formula1>
      <formula2>999</formula2>
    </dataValidation>
    <dataValidation type="list" allowBlank="1" showInputMessage="1" showErrorMessage="1" sqref="D16:D215" xr:uid="{5C3B46E5-2D39-44F4-8BA4-B53552492265}">
      <formula1>INDIRECT(M16)</formula1>
    </dataValidation>
    <dataValidation type="textLength" operator="lessThan" allowBlank="1" showErrorMessage="1" errorTitle="ACHTUNG: " error="Es sind nur Eingaben zwischen 0 und 999 zulässig" sqref="I16:I215" xr:uid="{1ACED040-C457-47F9-8C45-8AE85DB59DAF}">
      <formula1>1000</formula1>
    </dataValidation>
    <dataValidation type="list" allowBlank="1" showErrorMessage="1" errorTitle="ACHTUNG: " error="Es sind nur Einträge aus dem Auswahlfeld möglich!" sqref="H16:H215" xr:uid="{C5502402-F1B0-43AC-A6F9-746734D64BB1}">
      <formula1>INDIRECT(O16)</formula1>
    </dataValidation>
  </dataValidations>
  <hyperlinks>
    <hyperlink ref="I2" location="'A1'!F15" display="&lt;&lt; A1" xr:uid="{00000000-0004-0000-0400-000000000000}"/>
    <hyperlink ref="J2" location="A3.1!A1" display="A3.1 &gt;&gt;" xr:uid="{00000000-0004-0000-0400-000001000000}"/>
  </hyperlinks>
  <pageMargins left="0.25" right="0.25" top="0.75" bottom="0.75" header="0.3" footer="0.3"/>
  <pageSetup paperSize="9" scale="64" orientation="landscape" r:id="rId1"/>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AZ30"/>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5.7265625" style="1" customWidth="1"/>
    <col min="4" max="4" width="29.7265625" style="1" customWidth="1"/>
    <col min="5" max="5" width="34.26953125" style="1" customWidth="1"/>
    <col min="6" max="8" width="22.81640625" style="1" customWidth="1"/>
    <col min="9" max="9" width="11.26953125" style="251"/>
    <col min="10" max="52" width="11.26953125" style="253"/>
    <col min="53" max="16384" width="11.26953125" style="1"/>
  </cols>
  <sheetData>
    <row r="1" spans="1:52" x14ac:dyDescent="0.35">
      <c r="A1" s="1" t="s">
        <v>146</v>
      </c>
    </row>
    <row r="2" spans="1:52" s="37" customFormat="1" ht="30" customHeight="1" x14ac:dyDescent="0.55000000000000004">
      <c r="A2" s="29"/>
      <c r="B2" s="38" t="s">
        <v>128</v>
      </c>
      <c r="C2" s="30" t="s">
        <v>236</v>
      </c>
      <c r="D2" s="31"/>
      <c r="E2" s="33"/>
      <c r="F2" s="33"/>
      <c r="G2" s="199" t="s">
        <v>372</v>
      </c>
      <c r="H2" s="202" t="s">
        <v>20</v>
      </c>
      <c r="I2" s="252"/>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row>
    <row r="3" spans="1:52" ht="15" customHeight="1" x14ac:dyDescent="0.35">
      <c r="A3" s="2"/>
      <c r="B3" s="2"/>
      <c r="C3" s="2"/>
      <c r="D3" s="2"/>
      <c r="E3" s="2"/>
      <c r="F3" s="2"/>
      <c r="G3" s="2"/>
      <c r="H3" s="2"/>
    </row>
    <row r="4" spans="1:52" ht="15" customHeight="1" x14ac:dyDescent="0.35">
      <c r="A4" s="2"/>
      <c r="B4" s="81"/>
      <c r="C4" s="106" t="str">
        <f ca="1">"Haupt-IK: " &amp; CELL("inhalt",'Angaben KH-Standort'!D25)</f>
        <v xml:space="preserve">Haupt-IK: </v>
      </c>
      <c r="D4" s="62"/>
      <c r="E4" s="106" t="str">
        <f ca="1">"Jahr: " &amp; CELL("inhalt",'Angaben KH-Standort'!D12)</f>
        <v>Jahr: 2026</v>
      </c>
      <c r="F4" s="42"/>
      <c r="G4" s="42"/>
      <c r="H4" s="43"/>
    </row>
    <row r="5" spans="1:52"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row>
    <row r="6" spans="1:52" ht="15" customHeight="1" x14ac:dyDescent="0.35">
      <c r="A6" s="2"/>
      <c r="B6" s="2"/>
      <c r="C6" s="2"/>
      <c r="D6" s="2"/>
      <c r="E6" s="2"/>
      <c r="F6" s="2"/>
      <c r="G6" s="2"/>
      <c r="H6" s="2"/>
    </row>
    <row r="7" spans="1:52" ht="15" customHeight="1" x14ac:dyDescent="0.35">
      <c r="B7" s="49"/>
      <c r="C7" s="47"/>
      <c r="D7" s="47"/>
      <c r="E7" s="47"/>
      <c r="F7" s="47"/>
      <c r="G7" s="47"/>
      <c r="H7" s="50"/>
    </row>
    <row r="8" spans="1:52" ht="15" customHeight="1" x14ac:dyDescent="0.5">
      <c r="B8" s="51"/>
      <c r="C8" s="27" t="s">
        <v>123</v>
      </c>
      <c r="D8" s="77"/>
      <c r="E8" s="77"/>
      <c r="F8" s="28"/>
      <c r="G8" s="28"/>
      <c r="H8" s="52"/>
    </row>
    <row r="9" spans="1:52" ht="15" customHeight="1" x14ac:dyDescent="0.35">
      <c r="B9" s="51"/>
      <c r="C9" s="331" t="s">
        <v>1229</v>
      </c>
      <c r="D9" s="331"/>
      <c r="E9" s="331"/>
      <c r="F9" s="331"/>
      <c r="G9" s="331"/>
      <c r="H9" s="123" t="s">
        <v>158</v>
      </c>
    </row>
    <row r="10" spans="1:52" ht="15" customHeight="1" x14ac:dyDescent="0.35">
      <c r="B10" s="51"/>
      <c r="C10" s="331"/>
      <c r="D10" s="331"/>
      <c r="E10" s="331"/>
      <c r="F10" s="331"/>
      <c r="G10" s="331"/>
      <c r="H10" s="55"/>
    </row>
    <row r="11" spans="1:52" ht="15" customHeight="1" x14ac:dyDescent="0.35">
      <c r="B11" s="51"/>
      <c r="C11" s="331"/>
      <c r="D11" s="331"/>
      <c r="E11" s="331"/>
      <c r="F11" s="331"/>
      <c r="G11" s="331"/>
      <c r="H11" s="55"/>
    </row>
    <row r="12" spans="1:52" ht="15" customHeight="1" x14ac:dyDescent="0.35">
      <c r="B12" s="51"/>
      <c r="C12" s="331"/>
      <c r="D12" s="331"/>
      <c r="E12" s="331"/>
      <c r="F12" s="331"/>
      <c r="G12" s="331"/>
      <c r="H12" s="55"/>
    </row>
    <row r="13" spans="1:52" ht="15" customHeight="1" x14ac:dyDescent="0.35">
      <c r="B13" s="51"/>
      <c r="C13" s="331"/>
      <c r="D13" s="331"/>
      <c r="E13" s="331"/>
      <c r="F13" s="331"/>
      <c r="G13" s="331"/>
      <c r="H13" s="55"/>
    </row>
    <row r="14" spans="1:52" ht="15" customHeight="1" x14ac:dyDescent="0.35">
      <c r="B14" s="51"/>
      <c r="C14" s="331"/>
      <c r="D14" s="331"/>
      <c r="E14" s="331"/>
      <c r="F14" s="331"/>
      <c r="G14" s="331"/>
      <c r="H14" s="55"/>
    </row>
    <row r="15" spans="1:52" ht="15" customHeight="1" x14ac:dyDescent="0.35">
      <c r="B15" s="51"/>
      <c r="C15" s="331"/>
      <c r="D15" s="331"/>
      <c r="E15" s="331"/>
      <c r="F15" s="331"/>
      <c r="G15" s="331"/>
      <c r="H15" s="55"/>
    </row>
    <row r="16" spans="1:52" ht="15" customHeight="1" x14ac:dyDescent="0.35">
      <c r="B16" s="51"/>
      <c r="C16" s="331"/>
      <c r="D16" s="331"/>
      <c r="E16" s="331"/>
      <c r="F16" s="331"/>
      <c r="G16" s="331"/>
      <c r="H16" s="55"/>
    </row>
    <row r="17" spans="2:15" ht="15" customHeight="1" x14ac:dyDescent="0.35">
      <c r="B17" s="51"/>
      <c r="C17" s="331"/>
      <c r="D17" s="331"/>
      <c r="E17" s="331"/>
      <c r="F17" s="331"/>
      <c r="G17" s="331"/>
      <c r="H17" s="55"/>
    </row>
    <row r="18" spans="2:15" ht="15" customHeight="1" x14ac:dyDescent="0.35">
      <c r="B18" s="51"/>
      <c r="C18" s="331"/>
      <c r="D18" s="331"/>
      <c r="E18" s="331"/>
      <c r="F18" s="331"/>
      <c r="G18" s="331"/>
      <c r="H18" s="55"/>
    </row>
    <row r="19" spans="2:15" ht="15" customHeight="1" x14ac:dyDescent="0.35">
      <c r="B19" s="51"/>
      <c r="C19" s="331"/>
      <c r="D19" s="331"/>
      <c r="E19" s="331"/>
      <c r="F19" s="331"/>
      <c r="G19" s="331"/>
      <c r="H19" s="55"/>
    </row>
    <row r="20" spans="2:15" ht="15" customHeight="1" x14ac:dyDescent="0.35">
      <c r="B20" s="138" t="str">
        <f ca="1">IF(C20&lt;&gt;"","!!!","")</f>
        <v/>
      </c>
      <c r="C20" s="344" t="str">
        <f ca="1">IF(L20-K20&gt;0,"Es fehlen noch MUSS-ANGABEN in den mit !!! gekennzeichneten Zeilen","")</f>
        <v/>
      </c>
      <c r="D20" s="344"/>
      <c r="E20" s="344"/>
      <c r="F20" s="78"/>
      <c r="G20" s="78"/>
      <c r="H20" s="55"/>
      <c r="K20" s="309">
        <f ca="1">SUM(K22:K27)</f>
        <v>0</v>
      </c>
      <c r="L20" s="309">
        <f>SUM(L22:L27)</f>
        <v>0</v>
      </c>
      <c r="M20" s="309">
        <f t="shared" ref="M20:N20" ca="1" si="0">SUM(M22:M27)</f>
        <v>6</v>
      </c>
      <c r="N20" s="309">
        <f t="shared" ca="1" si="0"/>
        <v>6</v>
      </c>
    </row>
    <row r="21" spans="2:15" ht="45" customHeight="1" x14ac:dyDescent="0.35">
      <c r="B21" s="51"/>
      <c r="C21" s="140" t="s">
        <v>398</v>
      </c>
      <c r="D21" s="184" t="s">
        <v>121</v>
      </c>
      <c r="E21" s="163" t="str">
        <f>"Gesamtanzahl Behandlungstage 
"&amp;IF('Angaben KH-Standort'!$D$13&lt;&gt;0,'Angaben KH-Standort'!$D$13&amp;". Quartal","  0. Quartal")</f>
        <v>Gesamtanzahl Behandlungstage 
  0. Quartal</v>
      </c>
      <c r="F21" s="57"/>
      <c r="G21" s="110"/>
      <c r="H21" s="52"/>
      <c r="J21" s="255" t="s">
        <v>519</v>
      </c>
      <c r="K21" s="272" t="s">
        <v>237</v>
      </c>
      <c r="L21" s="272" t="s">
        <v>495</v>
      </c>
      <c r="M21" s="272" t="s">
        <v>232</v>
      </c>
      <c r="N21" s="272" t="s">
        <v>494</v>
      </c>
      <c r="O21" s="255"/>
    </row>
    <row r="22" spans="2:15" ht="15" customHeight="1" x14ac:dyDescent="0.35">
      <c r="B22" s="58" t="str">
        <f t="shared" ref="B22:B27" ca="1" si="1">IF(SUM(L22:N22)&lt;3,"!!!","")</f>
        <v>!!!</v>
      </c>
      <c r="C22" s="168" t="str">
        <f>IF('Angaben KH-Standort'!D29&lt;&gt;"",'Angaben KH-Standort'!D29,"")</f>
        <v/>
      </c>
      <c r="D22" s="306">
        <f ca="1" xml:space="preserve"> CELL("inhalt",'Angaben KH-Standort'!$D$12)-1</f>
        <v>2025</v>
      </c>
      <c r="E22" s="307">
        <f ca="1">SUMIFS('A3.3'!$F$23:$F$223,'A3.3'!$D$23:$D$223,D22,'A3.3'!$C$23:$C$223,C22)</f>
        <v>0</v>
      </c>
      <c r="F22" s="79"/>
      <c r="G22" s="78">
        <f ca="1">LEN(B22)</f>
        <v>3</v>
      </c>
      <c r="H22" s="52"/>
      <c r="J22" s="253" t="str">
        <f>IF(C22&lt;&gt;"","JBJ","Leer")</f>
        <v>Leer</v>
      </c>
      <c r="K22" s="253">
        <f t="shared" ref="K22:K27" ca="1" si="2">IF(LEN(B22)&gt;0,0,1)</f>
        <v>0</v>
      </c>
      <c r="L22" s="253">
        <f>VLOOKUP(C22,{"29 - Psychiatrie (Erwachsene)",1;"30 - Kinder- und Jugendpsychiatrie",1;"31 - Psychosomatik",1;"00 - Bitte eine Fachabteilung auswählen",0;"",0;0,0},2,0)</f>
        <v>0</v>
      </c>
      <c r="M22" s="253">
        <f t="shared" ref="M22:N27" ca="1" si="3">IF(LEN(D22)&gt;0,1,0)</f>
        <v>1</v>
      </c>
      <c r="N22" s="253">
        <f t="shared" ca="1" si="3"/>
        <v>1</v>
      </c>
    </row>
    <row r="23" spans="2:15" ht="15" customHeight="1" x14ac:dyDescent="0.35">
      <c r="B23" s="58" t="str">
        <f t="shared" ca="1" si="1"/>
        <v>!!!</v>
      </c>
      <c r="C23" s="168" t="str">
        <f>IF('Angaben KH-Standort'!D29&lt;&gt;"",'Angaben KH-Standort'!D29,"")</f>
        <v/>
      </c>
      <c r="D23" s="306">
        <f ca="1" xml:space="preserve"> CELL("inhalt",'Angaben KH-Standort'!$D$12)</f>
        <v>2026</v>
      </c>
      <c r="E23" s="307">
        <f ca="1">SUMIFS('A3.3'!$F$23:$F$223,'A3.3'!$D$23:$D$223,D23,'A3.3'!$C$23:$C$223,C23)</f>
        <v>0</v>
      </c>
      <c r="F23" s="79"/>
      <c r="G23" s="78">
        <f ca="1">LEN(B23)</f>
        <v>3</v>
      </c>
      <c r="H23" s="52"/>
      <c r="J23" s="253" t="str">
        <f t="shared" ref="J23:J26" si="4">IF(C23&lt;&gt;"","JBJ","Leer")</f>
        <v>Leer</v>
      </c>
      <c r="K23" s="253">
        <f t="shared" ca="1" si="2"/>
        <v>0</v>
      </c>
      <c r="L23" s="253">
        <f>VLOOKUP(C23,{"29 - Psychiatrie (Erwachsene)",1;"30 - Kinder- und Jugendpsychiatrie",1;"31 - Psychosomatik",1;"00 - Bitte eine Fachabteilung auswählen",0;"",0;0,0},2,0)</f>
        <v>0</v>
      </c>
      <c r="M23" s="253">
        <f t="shared" ca="1" si="3"/>
        <v>1</v>
      </c>
      <c r="N23" s="253">
        <f t="shared" ca="1" si="3"/>
        <v>1</v>
      </c>
    </row>
    <row r="24" spans="2:15" ht="15" customHeight="1" x14ac:dyDescent="0.35">
      <c r="B24" s="58" t="str">
        <f t="shared" ca="1" si="1"/>
        <v>!!!</v>
      </c>
      <c r="C24" s="168" t="str">
        <f>IF('Angaben KH-Standort'!D30&lt;&gt;"",'Angaben KH-Standort'!D30,"")</f>
        <v/>
      </c>
      <c r="D24" s="306">
        <f ca="1" xml:space="preserve"> CELL("inhalt",'Angaben KH-Standort'!$D$12)-1</f>
        <v>2025</v>
      </c>
      <c r="E24" s="307">
        <f ca="1">SUMIFS('A3.3'!$F$23:$F$223,'A3.3'!$D$23:$D$223,D24,'A3.3'!$C$23:$C$223,C24)</f>
        <v>0</v>
      </c>
      <c r="F24" s="79"/>
      <c r="G24" s="78"/>
      <c r="H24" s="52"/>
      <c r="J24" s="253" t="str">
        <f t="shared" si="4"/>
        <v>Leer</v>
      </c>
      <c r="K24" s="253">
        <f t="shared" ca="1" si="2"/>
        <v>0</v>
      </c>
      <c r="L24" s="253">
        <f>VLOOKUP(C24,{"29 - Psychiatrie (Erwachsene)",1;"30 - Kinder- und Jugendpsychiatrie",1;"31 - Psychosomatik",1;"00 - Bitte eine Fachabteilung auswählen",0;"",0;0,0},2,0)</f>
        <v>0</v>
      </c>
      <c r="M24" s="253">
        <f t="shared" ca="1" si="3"/>
        <v>1</v>
      </c>
      <c r="N24" s="253">
        <f t="shared" ca="1" si="3"/>
        <v>1</v>
      </c>
    </row>
    <row r="25" spans="2:15" ht="15" customHeight="1" x14ac:dyDescent="0.35">
      <c r="B25" s="58" t="str">
        <f t="shared" ca="1" si="1"/>
        <v>!!!</v>
      </c>
      <c r="C25" s="168" t="str">
        <f>IF('Angaben KH-Standort'!D30&lt;&gt;"",'Angaben KH-Standort'!D30,"")</f>
        <v/>
      </c>
      <c r="D25" s="306">
        <f ca="1" xml:space="preserve"> CELL("inhalt",'Angaben KH-Standort'!$D$12)</f>
        <v>2026</v>
      </c>
      <c r="E25" s="307">
        <f ca="1">SUMIFS('A3.3'!$F$23:$F$223,'A3.3'!$D$23:$D$223,D25,'A3.3'!$C$23:$C$223,C25)</f>
        <v>0</v>
      </c>
      <c r="F25" s="79"/>
      <c r="G25" s="78"/>
      <c r="H25" s="52"/>
      <c r="J25" s="253" t="str">
        <f t="shared" si="4"/>
        <v>Leer</v>
      </c>
      <c r="K25" s="253">
        <f t="shared" ca="1" si="2"/>
        <v>0</v>
      </c>
      <c r="L25" s="253">
        <f>VLOOKUP(C25,{"29 - Psychiatrie (Erwachsene)",1;"30 - Kinder- und Jugendpsychiatrie",1;"31 - Psychosomatik",1;"00 - Bitte eine Fachabteilung auswählen",0;"",0;0,0},2,0)</f>
        <v>0</v>
      </c>
      <c r="M25" s="253">
        <f t="shared" ca="1" si="3"/>
        <v>1</v>
      </c>
      <c r="N25" s="253">
        <f t="shared" ca="1" si="3"/>
        <v>1</v>
      </c>
    </row>
    <row r="26" spans="2:15" ht="15" customHeight="1" x14ac:dyDescent="0.35">
      <c r="B26" s="58" t="str">
        <f t="shared" ca="1" si="1"/>
        <v>!!!</v>
      </c>
      <c r="C26" s="168" t="str">
        <f>IF('Angaben KH-Standort'!D31&lt;&gt;"",'Angaben KH-Standort'!D31,"")</f>
        <v/>
      </c>
      <c r="D26" s="306">
        <f ca="1" xml:space="preserve"> CELL("inhalt",'Angaben KH-Standort'!$D$12)-1</f>
        <v>2025</v>
      </c>
      <c r="E26" s="307">
        <f ca="1">SUMIFS('A3.3'!$F$23:$F$223,'A3.3'!$D$23:$D$223,D26,'A3.3'!$C$23:$C$223,C26)</f>
        <v>0</v>
      </c>
      <c r="F26" s="79"/>
      <c r="G26" s="78"/>
      <c r="H26" s="52"/>
      <c r="J26" s="253" t="str">
        <f t="shared" si="4"/>
        <v>Leer</v>
      </c>
      <c r="K26" s="253">
        <f t="shared" ca="1" si="2"/>
        <v>0</v>
      </c>
      <c r="L26" s="253">
        <f>VLOOKUP(C26,{"29 - Psychiatrie (Erwachsene)",1;"30 - Kinder- und Jugendpsychiatrie",1;"31 - Psychosomatik",1;"00 - Bitte eine Fachabteilung auswählen",0;"",0;0,0},2,0)</f>
        <v>0</v>
      </c>
      <c r="M26" s="253">
        <f t="shared" ca="1" si="3"/>
        <v>1</v>
      </c>
      <c r="N26" s="253">
        <f t="shared" ca="1" si="3"/>
        <v>1</v>
      </c>
    </row>
    <row r="27" spans="2:15" ht="15" customHeight="1" x14ac:dyDescent="0.35">
      <c r="B27" s="58" t="str">
        <f t="shared" ca="1" si="1"/>
        <v>!!!</v>
      </c>
      <c r="C27" s="168" t="str">
        <f>IF('Angaben KH-Standort'!D31&lt;&gt;"",'Angaben KH-Standort'!D31,"")</f>
        <v/>
      </c>
      <c r="D27" s="306">
        <f ca="1" xml:space="preserve"> CELL("inhalt",'Angaben KH-Standort'!$D$12)</f>
        <v>2026</v>
      </c>
      <c r="E27" s="307">
        <f ca="1">SUMIFS('A3.3'!$F$23:$F$223,'A3.3'!$D$23:$D$223,D27,'A3.3'!$C$23:$C$223,C27)</f>
        <v>0</v>
      </c>
      <c r="F27" s="79"/>
      <c r="G27" s="78">
        <f ca="1">LEN(B27)</f>
        <v>3</v>
      </c>
      <c r="H27" s="52"/>
      <c r="I27" s="256"/>
      <c r="J27" s="253" t="str">
        <f>IF(C27&lt;&gt;"","JBJ","Leer")</f>
        <v>Leer</v>
      </c>
      <c r="K27" s="253">
        <f t="shared" ca="1" si="2"/>
        <v>0</v>
      </c>
      <c r="L27" s="253">
        <f>VLOOKUP(C27,{"29 - Psychiatrie (Erwachsene)",1;"30 - Kinder- und Jugendpsychiatrie",1;"31 - Psychosomatik",1;"00 - Bitte eine Fachabteilung auswählen",0;"",0;0,0},2,0)</f>
        <v>0</v>
      </c>
      <c r="M27" s="253">
        <f t="shared" ca="1" si="3"/>
        <v>1</v>
      </c>
      <c r="N27" s="253">
        <f t="shared" ca="1" si="3"/>
        <v>1</v>
      </c>
    </row>
    <row r="28" spans="2:15" ht="15" customHeight="1" x14ac:dyDescent="0.35">
      <c r="B28" s="59"/>
      <c r="C28" s="48"/>
      <c r="D28" s="48"/>
      <c r="E28" s="48"/>
      <c r="F28" s="48"/>
      <c r="G28" s="48"/>
      <c r="H28" s="60"/>
    </row>
    <row r="29" spans="2:15" ht="15" customHeight="1" x14ac:dyDescent="0.35"/>
    <row r="30" spans="2:15" ht="15" customHeight="1" x14ac:dyDescent="0.35"/>
  </sheetData>
  <sheetProtection algorithmName="SHA-512" hashValue="rxI/HXZsm7ynfG2M+gZb9/h/m0Z7sj06XiaDjUITVT/ar5Tf651W0UtzWMhKobbgMqMAfTAZJyf0638k0JrlGQ==" saltValue="Hb4gr1jXeG06M/CJJ28Oog==" spinCount="100000" sheet="1" objects="1" scenarios="1" selectLockedCells="1" autoFilter="0"/>
  <autoFilter ref="C21:C27" xr:uid="{00000000-0009-0000-0000-000006000000}"/>
  <mergeCells count="2">
    <mergeCell ref="C20:E20"/>
    <mergeCell ref="C9:G19"/>
  </mergeCells>
  <conditionalFormatting sqref="B20">
    <cfRule type="expression" dxfId="120" priority="7">
      <formula>B20&lt;&gt;""</formula>
    </cfRule>
  </conditionalFormatting>
  <conditionalFormatting sqref="B22:B27">
    <cfRule type="expression" dxfId="119" priority="12">
      <formula>C22=""</formula>
    </cfRule>
  </conditionalFormatting>
  <conditionalFormatting sqref="C24:C25">
    <cfRule type="expression" dxfId="118" priority="1">
      <formula>C24=""</formula>
    </cfRule>
  </conditionalFormatting>
  <conditionalFormatting sqref="C26:C27">
    <cfRule type="expression" dxfId="117" priority="24" stopIfTrue="1">
      <formula>C26=""</formula>
    </cfRule>
  </conditionalFormatting>
  <conditionalFormatting sqref="C20:E20">
    <cfRule type="expression" dxfId="116" priority="2">
      <formula>C20&lt;&gt;""</formula>
    </cfRule>
  </conditionalFormatting>
  <conditionalFormatting sqref="D22:D27">
    <cfRule type="expression" dxfId="115" priority="4">
      <formula>C22=""</formula>
    </cfRule>
  </conditionalFormatting>
  <conditionalFormatting sqref="E22:E27">
    <cfRule type="expression" dxfId="114" priority="15">
      <formula>C22=""</formula>
    </cfRule>
  </conditionalFormatting>
  <dataValidations count="2">
    <dataValidation type="whole" allowBlank="1" showInputMessage="1" showErrorMessage="1" errorTitle="ACHTUNG" error="Zulässig sind nur Werte im Bereich von 0 bis 99999" sqref="E22:E27" xr:uid="{00000000-0002-0000-0600-000000000000}">
      <formula1>0</formula1>
      <formula2>99999</formula2>
    </dataValidation>
    <dataValidation allowBlank="1" showInputMessage="1" showErrorMessage="1" errorTitle="ACHTUNG" error="Zulässig sind das Kalenderjahr des Nachweises oder das Vorjahr" sqref="D22:D27" xr:uid="{D778279E-704B-418E-8728-F85AE82C2BF9}"/>
  </dataValidations>
  <hyperlinks>
    <hyperlink ref="G2" location="A2.1!A1" display="&lt;&lt; A2.1" xr:uid="{00000000-0004-0000-0600-000000000000}"/>
    <hyperlink ref="H2" location="A3.3!C17" display="A3.3 &gt;&gt;" xr:uid="{00000000-0004-0000-0600-000001000000}"/>
  </hyperlinks>
  <pageMargins left="0.25" right="0.25" top="0.75" bottom="0.75" header="0.3" footer="0.3"/>
  <pageSetup paperSize="9" scale="64" orientation="landscape" r:id="rId1"/>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2:AW227"/>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8.54296875" style="1" customWidth="1"/>
    <col min="4" max="8" width="22.81640625" style="1" customWidth="1"/>
    <col min="9" max="9" width="11.26953125" style="1"/>
    <col min="10" max="10" width="13.26953125" style="253" bestFit="1" customWidth="1"/>
    <col min="11" max="49" width="11.26953125" style="253"/>
    <col min="50" max="16384" width="11.26953125" style="1"/>
  </cols>
  <sheetData>
    <row r="2" spans="1:9" ht="30" customHeight="1" x14ac:dyDescent="0.35">
      <c r="A2" s="2"/>
      <c r="B2" s="85" t="s">
        <v>133</v>
      </c>
      <c r="C2" s="109" t="s">
        <v>178</v>
      </c>
      <c r="D2" s="84"/>
      <c r="E2" s="84"/>
      <c r="F2" s="84"/>
      <c r="G2" s="298" t="s">
        <v>19</v>
      </c>
      <c r="H2" s="298" t="s">
        <v>1179</v>
      </c>
      <c r="I2" s="20"/>
    </row>
    <row r="3" spans="1:9" ht="15" customHeight="1" x14ac:dyDescent="0.35">
      <c r="A3" s="2"/>
      <c r="B3" s="83"/>
      <c r="C3" s="83"/>
      <c r="D3" s="83"/>
      <c r="E3" s="83"/>
      <c r="F3" s="83"/>
      <c r="G3" s="83"/>
      <c r="H3" s="83"/>
    </row>
    <row r="4" spans="1:9" ht="15" customHeight="1" x14ac:dyDescent="0.35">
      <c r="A4" s="2"/>
      <c r="B4" s="81"/>
      <c r="C4" s="106" t="str">
        <f ca="1">"Haupt-IK: " &amp; CELL("inhalt",'Angaben KH-Standort'!D25)</f>
        <v xml:space="preserve">Haupt-IK: </v>
      </c>
      <c r="D4" s="62"/>
      <c r="E4" s="106" t="str">
        <f ca="1">"Jahr: " &amp; CELL("inhalt",'Angaben KH-Standort'!D12)</f>
        <v>Jahr: 2026</v>
      </c>
      <c r="F4" s="42"/>
      <c r="G4" s="42"/>
      <c r="H4" s="43"/>
      <c r="I4" s="88"/>
    </row>
    <row r="5" spans="1:9"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c r="I5" s="88"/>
    </row>
    <row r="6" spans="1:9" ht="15" customHeight="1" x14ac:dyDescent="0.35">
      <c r="A6" s="2"/>
      <c r="B6" s="3"/>
      <c r="C6" s="16"/>
      <c r="D6" s="5"/>
    </row>
    <row r="7" spans="1:9" ht="15" customHeight="1" x14ac:dyDescent="0.35">
      <c r="B7" s="49"/>
      <c r="C7" s="47"/>
      <c r="D7" s="47"/>
      <c r="E7" s="47"/>
      <c r="F7" s="47"/>
      <c r="G7" s="47"/>
      <c r="H7" s="50"/>
    </row>
    <row r="8" spans="1:9" ht="15" customHeight="1" x14ac:dyDescent="0.35">
      <c r="B8" s="51"/>
      <c r="C8" s="356" t="s">
        <v>532</v>
      </c>
      <c r="D8" s="356"/>
      <c r="E8" s="356"/>
      <c r="F8" s="356"/>
      <c r="G8" s="356"/>
      <c r="H8" s="52"/>
    </row>
    <row r="9" spans="1:9" ht="15" customHeight="1" x14ac:dyDescent="0.35">
      <c r="B9" s="51"/>
      <c r="C9" s="356"/>
      <c r="D9" s="356"/>
      <c r="E9" s="356"/>
      <c r="F9" s="356"/>
      <c r="G9" s="356"/>
      <c r="H9" s="124" t="s">
        <v>157</v>
      </c>
    </row>
    <row r="10" spans="1:9" ht="15" customHeight="1" x14ac:dyDescent="0.35">
      <c r="B10" s="51"/>
      <c r="C10" s="328" t="s">
        <v>1227</v>
      </c>
      <c r="D10" s="328"/>
      <c r="E10" s="328"/>
      <c r="F10" s="328"/>
      <c r="G10" s="328"/>
      <c r="H10" s="127" t="s">
        <v>174</v>
      </c>
    </row>
    <row r="11" spans="1:9" ht="15" customHeight="1" x14ac:dyDescent="0.35">
      <c r="B11" s="51"/>
      <c r="C11" s="328"/>
      <c r="D11" s="328"/>
      <c r="E11" s="328"/>
      <c r="F11" s="328"/>
      <c r="G11" s="328"/>
      <c r="H11" s="123" t="s">
        <v>158</v>
      </c>
    </row>
    <row r="12" spans="1:9" ht="15" customHeight="1" x14ac:dyDescent="0.35">
      <c r="B12" s="51"/>
      <c r="C12" s="328"/>
      <c r="D12" s="328"/>
      <c r="E12" s="328"/>
      <c r="F12" s="328"/>
      <c r="G12" s="328"/>
      <c r="H12" s="52"/>
    </row>
    <row r="13" spans="1:9" ht="15" customHeight="1" x14ac:dyDescent="0.35">
      <c r="B13" s="51"/>
      <c r="C13" s="328"/>
      <c r="D13" s="328"/>
      <c r="E13" s="328"/>
      <c r="F13" s="328"/>
      <c r="G13" s="328"/>
      <c r="H13" s="52"/>
    </row>
    <row r="14" spans="1:9" ht="15" customHeight="1" x14ac:dyDescent="0.35">
      <c r="B14" s="51"/>
      <c r="C14" s="328"/>
      <c r="D14" s="328"/>
      <c r="E14" s="328"/>
      <c r="F14" s="328"/>
      <c r="G14" s="328"/>
      <c r="H14" s="52"/>
    </row>
    <row r="15" spans="1:9" ht="15" customHeight="1" x14ac:dyDescent="0.35">
      <c r="B15" s="51"/>
      <c r="C15" s="328"/>
      <c r="D15" s="328"/>
      <c r="E15" s="328"/>
      <c r="F15" s="328"/>
      <c r="G15" s="328"/>
      <c r="H15" s="52"/>
    </row>
    <row r="16" spans="1:9" ht="15" customHeight="1" x14ac:dyDescent="0.35">
      <c r="B16" s="51"/>
      <c r="C16" s="328"/>
      <c r="D16" s="328"/>
      <c r="E16" s="328"/>
      <c r="F16" s="328"/>
      <c r="G16" s="328"/>
      <c r="H16" s="52"/>
    </row>
    <row r="17" spans="2:18" ht="15" customHeight="1" x14ac:dyDescent="0.35">
      <c r="B17" s="51"/>
      <c r="C17" s="328"/>
      <c r="D17" s="328"/>
      <c r="E17" s="328"/>
      <c r="F17" s="328"/>
      <c r="G17" s="328"/>
      <c r="H17" s="52"/>
    </row>
    <row r="18" spans="2:18" ht="15" customHeight="1" x14ac:dyDescent="0.35">
      <c r="B18" s="51"/>
      <c r="C18" s="328"/>
      <c r="D18" s="328"/>
      <c r="E18" s="328"/>
      <c r="F18" s="328"/>
      <c r="G18" s="328"/>
      <c r="H18" s="52"/>
    </row>
    <row r="19" spans="2:18" x14ac:dyDescent="0.35">
      <c r="B19" s="51"/>
      <c r="C19" s="328"/>
      <c r="D19" s="328"/>
      <c r="E19" s="328"/>
      <c r="F19" s="328"/>
      <c r="G19" s="328"/>
      <c r="H19" s="52"/>
    </row>
    <row r="20" spans="2:18" x14ac:dyDescent="0.35">
      <c r="B20" s="51"/>
      <c r="C20" s="328"/>
      <c r="D20" s="328"/>
      <c r="E20" s="328"/>
      <c r="F20" s="328"/>
      <c r="G20" s="328"/>
      <c r="H20" s="52"/>
    </row>
    <row r="21" spans="2:18" ht="15" customHeight="1" x14ac:dyDescent="0.35">
      <c r="B21" s="138" t="str">
        <f>IF(C21&lt;&gt;"","!!!","")</f>
        <v/>
      </c>
      <c r="C21" s="344" t="str">
        <f>IF(N21-M21&gt;0,"Es fehlen noch MUSS-ANGABEN in den mit !!! gekennzeichneten Zeilen","")</f>
        <v/>
      </c>
      <c r="D21" s="344"/>
      <c r="E21" s="344"/>
      <c r="F21" s="344"/>
      <c r="G21" s="128"/>
      <c r="H21" s="52"/>
      <c r="M21" s="253">
        <f>SUM(M23:M223)</f>
        <v>0</v>
      </c>
      <c r="N21" s="253">
        <f>SUM(N23:N223)</f>
        <v>0</v>
      </c>
      <c r="O21" s="253">
        <f t="shared" ref="O21:Q21" si="0">SUM(O23:O223)</f>
        <v>0</v>
      </c>
      <c r="P21" s="253">
        <f t="shared" si="0"/>
        <v>0</v>
      </c>
      <c r="Q21" s="253">
        <f t="shared" si="0"/>
        <v>0</v>
      </c>
    </row>
    <row r="22" spans="2:18" ht="46.5" customHeight="1" x14ac:dyDescent="0.35">
      <c r="B22" s="51"/>
      <c r="C22" s="140" t="s">
        <v>398</v>
      </c>
      <c r="D22" s="162" t="s">
        <v>156</v>
      </c>
      <c r="E22" s="162" t="s">
        <v>145</v>
      </c>
      <c r="F22" s="163" t="str">
        <f ca="1">"Anzahl Behandlungstage im " &amp; E5</f>
        <v>Anzahl Behandlungstage im 0. Quartal</v>
      </c>
      <c r="G22" s="61" t="s">
        <v>117</v>
      </c>
      <c r="H22" s="52"/>
      <c r="J22" s="255" t="s">
        <v>508</v>
      </c>
      <c r="K22" s="255" t="s">
        <v>519</v>
      </c>
      <c r="L22" s="255" t="s">
        <v>520</v>
      </c>
      <c r="M22" s="272" t="s">
        <v>496</v>
      </c>
      <c r="N22" s="272" t="s">
        <v>501</v>
      </c>
      <c r="O22" s="272" t="s">
        <v>497</v>
      </c>
      <c r="P22" s="272" t="s">
        <v>498</v>
      </c>
      <c r="Q22" s="272" t="s">
        <v>499</v>
      </c>
      <c r="R22" s="255"/>
    </row>
    <row r="23" spans="2:18" ht="15" customHeight="1" x14ac:dyDescent="0.35">
      <c r="B23" s="58" t="str">
        <f>IF(SUM(O23:Q23)&lt;3,"!!!","")</f>
        <v>!!!</v>
      </c>
      <c r="C23" s="164"/>
      <c r="D23" s="165"/>
      <c r="E23" s="165"/>
      <c r="F23" s="166"/>
      <c r="G23" s="61"/>
      <c r="H23" s="52"/>
      <c r="J23" s="253" t="s">
        <v>84</v>
      </c>
      <c r="K23" s="253" t="str">
        <f t="shared" ref="K23:K54" si="1">IF(C23&lt;&gt;"","JBJ","Leer")</f>
        <v>Leer</v>
      </c>
      <c r="L23" s="253" t="str">
        <f>VLOOKUP($C23,{"29 - Psychiatrie (Erwachsene)","Psychiatrie23";"30 - Kinder- und Jugendpsychiatrie","KJPsychiatrie23";"31 - Psychosomatik","Psychosomatik";0,"Leer"},2,0)</f>
        <v>Leer</v>
      </c>
      <c r="M23" s="253">
        <f t="shared" ref="M23:M54" si="2">IF(LEN(B23)&gt;0,0,1)</f>
        <v>0</v>
      </c>
      <c r="N23" s="253">
        <f>VLOOKUP($C23,{"29 - Psychiatrie (Erwachsene)",1;"30 - Kinder- und Jugendpsychiatrie",1;"31 - Psychosomatik",1;0,0},2,0)</f>
        <v>0</v>
      </c>
      <c r="O23" s="253">
        <f>IF(VALUE($D23)&gt;0,1,0)</f>
        <v>0</v>
      </c>
      <c r="P23" s="253">
        <f>IF(LEN($E23)&gt;0,1,0)</f>
        <v>0</v>
      </c>
      <c r="Q23" s="253">
        <f>IF(LEN($F23)&gt;0,1,0)</f>
        <v>0</v>
      </c>
    </row>
    <row r="24" spans="2:18" ht="15" customHeight="1" x14ac:dyDescent="0.35">
      <c r="B24" s="58" t="str">
        <f t="shared" ref="B24:B87" si="3">IF(SUM(O24:Q24)&lt;3,"!!!","")</f>
        <v>!!!</v>
      </c>
      <c r="C24" s="164"/>
      <c r="D24" s="165"/>
      <c r="E24" s="165"/>
      <c r="F24" s="166"/>
      <c r="G24" s="61"/>
      <c r="H24" s="52"/>
      <c r="J24" s="253" t="str">
        <f t="shared" ref="J24:J55" si="4">IF(C23&lt;&gt;"","Einrichtungen","Leer")</f>
        <v>Leer</v>
      </c>
      <c r="K24" s="253" t="str">
        <f t="shared" si="1"/>
        <v>Leer</v>
      </c>
      <c r="L24" s="253" t="str">
        <f>VLOOKUP($C24,{"29 - Psychiatrie (Erwachsene)","Psychiatrie23";"30 - Kinder- und Jugendpsychiatrie","KJPsychiatrie23";"31 - Psychosomatik","Psychosomatik";0,"Leer"},2,0)</f>
        <v>Leer</v>
      </c>
      <c r="M24" s="253">
        <f t="shared" si="2"/>
        <v>0</v>
      </c>
      <c r="N24" s="253">
        <f>VLOOKUP($C24,{"29 - Psychiatrie (Erwachsene)",1;"30 - Kinder- und Jugendpsychiatrie",1;"31 - Psychosomatik",1;"00 - Bitte eine Fachabteilung auswählen",0;0,0},2,0)</f>
        <v>0</v>
      </c>
      <c r="O24" s="253">
        <f t="shared" ref="O24:O87" si="5">IF(VALUE($D24)&gt;0,1,0)</f>
        <v>0</v>
      </c>
      <c r="P24" s="253">
        <f t="shared" ref="P24:P87" si="6">IF(LEN($E24)&gt;0,1,0)</f>
        <v>0</v>
      </c>
      <c r="Q24" s="253">
        <f t="shared" ref="Q24:Q87" si="7">IF(LEN($F24)&gt;0,1,0)</f>
        <v>0</v>
      </c>
    </row>
    <row r="25" spans="2:18" ht="15" customHeight="1" x14ac:dyDescent="0.35">
      <c r="B25" s="58" t="str">
        <f t="shared" si="3"/>
        <v>!!!</v>
      </c>
      <c r="C25" s="164"/>
      <c r="D25" s="165"/>
      <c r="E25" s="165"/>
      <c r="F25" s="166"/>
      <c r="G25" s="61"/>
      <c r="H25" s="52"/>
      <c r="J25" s="253" t="str">
        <f t="shared" si="4"/>
        <v>Leer</v>
      </c>
      <c r="K25" s="253" t="str">
        <f t="shared" si="1"/>
        <v>Leer</v>
      </c>
      <c r="L25" s="253" t="str">
        <f>VLOOKUP($C25,{"29 - Psychiatrie (Erwachsene)","Psychiatrie23";"30 - Kinder- und Jugendpsychiatrie","KJPsychiatrie23";"31 - Psychosomatik","Psychosomatik";0,"Leer"},2,0)</f>
        <v>Leer</v>
      </c>
      <c r="M25" s="253">
        <f t="shared" si="2"/>
        <v>0</v>
      </c>
      <c r="N25" s="253">
        <f>VLOOKUP($C25,{"29 - Psychiatrie (Erwachsene)",1;"30 - Kinder- und Jugendpsychiatrie",1;"31 - Psychosomatik",1;"00 - Bitte eine Fachabteilung auswählen",0;0,0},2,0)</f>
        <v>0</v>
      </c>
      <c r="O25" s="253">
        <f t="shared" si="5"/>
        <v>0</v>
      </c>
      <c r="P25" s="253">
        <f t="shared" si="6"/>
        <v>0</v>
      </c>
      <c r="Q25" s="253">
        <f t="shared" si="7"/>
        <v>0</v>
      </c>
    </row>
    <row r="26" spans="2:18" ht="15" customHeight="1" x14ac:dyDescent="0.35">
      <c r="B26" s="58" t="str">
        <f t="shared" si="3"/>
        <v>!!!</v>
      </c>
      <c r="C26" s="164"/>
      <c r="D26" s="165"/>
      <c r="E26" s="165"/>
      <c r="F26" s="166"/>
      <c r="G26" s="61"/>
      <c r="H26" s="52"/>
      <c r="J26" s="253" t="str">
        <f t="shared" si="4"/>
        <v>Leer</v>
      </c>
      <c r="K26" s="253" t="str">
        <f t="shared" si="1"/>
        <v>Leer</v>
      </c>
      <c r="L26" s="253" t="str">
        <f>VLOOKUP($C26,{"29 - Psychiatrie (Erwachsene)","Psychiatrie23";"30 - Kinder- und Jugendpsychiatrie","KJPsychiatrie23";"31 - Psychosomatik","Psychosomatik";0,"Leer"},2,0)</f>
        <v>Leer</v>
      </c>
      <c r="M26" s="253">
        <f t="shared" si="2"/>
        <v>0</v>
      </c>
      <c r="N26" s="253">
        <f>VLOOKUP($C26,{"29 - Psychiatrie (Erwachsene)",1;"30 - Kinder- und Jugendpsychiatrie",1;"31 - Psychosomatik",1;"00 - Bitte eine Fachabteilung auswählen",0;0,0},2,0)</f>
        <v>0</v>
      </c>
      <c r="O26" s="253">
        <f t="shared" si="5"/>
        <v>0</v>
      </c>
      <c r="P26" s="253">
        <f t="shared" si="6"/>
        <v>0</v>
      </c>
      <c r="Q26" s="253">
        <f t="shared" si="7"/>
        <v>0</v>
      </c>
    </row>
    <row r="27" spans="2:18" ht="15" customHeight="1" x14ac:dyDescent="0.35">
      <c r="B27" s="58" t="str">
        <f t="shared" si="3"/>
        <v>!!!</v>
      </c>
      <c r="C27" s="164"/>
      <c r="D27" s="165"/>
      <c r="E27" s="165"/>
      <c r="F27" s="166"/>
      <c r="G27" s="61"/>
      <c r="H27" s="52"/>
      <c r="J27" s="253" t="str">
        <f t="shared" si="4"/>
        <v>Leer</v>
      </c>
      <c r="K27" s="253" t="str">
        <f t="shared" si="1"/>
        <v>Leer</v>
      </c>
      <c r="L27" s="253" t="str">
        <f>VLOOKUP($C27,{"29 - Psychiatrie (Erwachsene)","Psychiatrie23";"30 - Kinder- und Jugendpsychiatrie","KJPsychiatrie23";"31 - Psychosomatik","Psychosomatik";0,"Leer"},2,0)</f>
        <v>Leer</v>
      </c>
      <c r="M27" s="253">
        <f t="shared" si="2"/>
        <v>0</v>
      </c>
      <c r="N27" s="253">
        <f>VLOOKUP($C27,{"29 - Psychiatrie (Erwachsene)",1;"30 - Kinder- und Jugendpsychiatrie",1;"31 - Psychosomatik",1;"00 - Bitte eine Fachabteilung auswählen",0;0,0},2,0)</f>
        <v>0</v>
      </c>
      <c r="O27" s="253">
        <f t="shared" si="5"/>
        <v>0</v>
      </c>
      <c r="P27" s="253">
        <f t="shared" si="6"/>
        <v>0</v>
      </c>
      <c r="Q27" s="253">
        <f t="shared" si="7"/>
        <v>0</v>
      </c>
    </row>
    <row r="28" spans="2:18" ht="15" customHeight="1" x14ac:dyDescent="0.35">
      <c r="B28" s="58" t="str">
        <f t="shared" si="3"/>
        <v>!!!</v>
      </c>
      <c r="C28" s="164"/>
      <c r="D28" s="165"/>
      <c r="E28" s="165"/>
      <c r="F28" s="166"/>
      <c r="G28" s="61"/>
      <c r="H28" s="52"/>
      <c r="J28" s="253" t="str">
        <f t="shared" si="4"/>
        <v>Leer</v>
      </c>
      <c r="K28" s="253" t="str">
        <f t="shared" si="1"/>
        <v>Leer</v>
      </c>
      <c r="L28" s="253" t="str">
        <f>VLOOKUP($C28,{"29 - Psychiatrie (Erwachsene)","Psychiatrie23";"30 - Kinder- und Jugendpsychiatrie","KJPsychiatrie23";"31 - Psychosomatik","Psychosomatik";0,"Leer"},2,0)</f>
        <v>Leer</v>
      </c>
      <c r="M28" s="253">
        <f t="shared" si="2"/>
        <v>0</v>
      </c>
      <c r="N28" s="253">
        <f>VLOOKUP($C28,{"29 - Psychiatrie (Erwachsene)",1;"30 - Kinder- und Jugendpsychiatrie",1;"31 - Psychosomatik",1;"00 - Bitte eine Fachabteilung auswählen",0;0,0},2,0)</f>
        <v>0</v>
      </c>
      <c r="O28" s="253">
        <f t="shared" si="5"/>
        <v>0</v>
      </c>
      <c r="P28" s="253">
        <f t="shared" si="6"/>
        <v>0</v>
      </c>
      <c r="Q28" s="253">
        <f t="shared" si="7"/>
        <v>0</v>
      </c>
    </row>
    <row r="29" spans="2:18" ht="15" customHeight="1" x14ac:dyDescent="0.35">
      <c r="B29" s="58" t="str">
        <f t="shared" si="3"/>
        <v>!!!</v>
      </c>
      <c r="C29" s="164"/>
      <c r="D29" s="165"/>
      <c r="E29" s="165"/>
      <c r="F29" s="166"/>
      <c r="G29" s="61"/>
      <c r="H29" s="52"/>
      <c r="J29" s="253" t="str">
        <f t="shared" si="4"/>
        <v>Leer</v>
      </c>
      <c r="K29" s="253" t="str">
        <f t="shared" si="1"/>
        <v>Leer</v>
      </c>
      <c r="L29" s="253" t="str">
        <f>VLOOKUP($C29,{"29 - Psychiatrie (Erwachsene)","Psychiatrie23";"30 - Kinder- und Jugendpsychiatrie","KJPsychiatrie23";"31 - Psychosomatik","Psychosomatik";0,"Leer"},2,0)</f>
        <v>Leer</v>
      </c>
      <c r="M29" s="253">
        <f t="shared" si="2"/>
        <v>0</v>
      </c>
      <c r="N29" s="253">
        <f>VLOOKUP($C29,{"29 - Psychiatrie (Erwachsene)",1;"30 - Kinder- und Jugendpsychiatrie",1;"31 - Psychosomatik",1;"00 - Bitte eine Fachabteilung auswählen",0;0,0},2,0)</f>
        <v>0</v>
      </c>
      <c r="O29" s="253">
        <f t="shared" si="5"/>
        <v>0</v>
      </c>
      <c r="P29" s="253">
        <f t="shared" si="6"/>
        <v>0</v>
      </c>
      <c r="Q29" s="253">
        <f t="shared" si="7"/>
        <v>0</v>
      </c>
    </row>
    <row r="30" spans="2:18" ht="15" customHeight="1" x14ac:dyDescent="0.35">
      <c r="B30" s="58" t="str">
        <f t="shared" si="3"/>
        <v>!!!</v>
      </c>
      <c r="C30" s="164"/>
      <c r="D30" s="165"/>
      <c r="E30" s="165"/>
      <c r="F30" s="166"/>
      <c r="G30" s="61"/>
      <c r="H30" s="52"/>
      <c r="J30" s="253" t="str">
        <f t="shared" si="4"/>
        <v>Leer</v>
      </c>
      <c r="K30" s="253" t="str">
        <f t="shared" si="1"/>
        <v>Leer</v>
      </c>
      <c r="L30" s="253" t="str">
        <f>VLOOKUP($C30,{"29 - Psychiatrie (Erwachsene)","Psychiatrie23";"30 - Kinder- und Jugendpsychiatrie","KJPsychiatrie23";"31 - Psychosomatik","Psychosomatik";0,"Leer"},2,0)</f>
        <v>Leer</v>
      </c>
      <c r="M30" s="253">
        <f t="shared" si="2"/>
        <v>0</v>
      </c>
      <c r="N30" s="253">
        <f>VLOOKUP($C30,{"29 - Psychiatrie (Erwachsene)",1;"30 - Kinder- und Jugendpsychiatrie",1;"31 - Psychosomatik",1;"00 - Bitte eine Fachabteilung auswählen",0;0,0},2,0)</f>
        <v>0</v>
      </c>
      <c r="O30" s="253">
        <f t="shared" si="5"/>
        <v>0</v>
      </c>
      <c r="P30" s="253">
        <f t="shared" si="6"/>
        <v>0</v>
      </c>
      <c r="Q30" s="253">
        <f t="shared" si="7"/>
        <v>0</v>
      </c>
    </row>
    <row r="31" spans="2:18" ht="15" customHeight="1" x14ac:dyDescent="0.35">
      <c r="B31" s="58" t="str">
        <f t="shared" si="3"/>
        <v>!!!</v>
      </c>
      <c r="C31" s="164"/>
      <c r="D31" s="165"/>
      <c r="E31" s="165"/>
      <c r="F31" s="166"/>
      <c r="G31" s="61"/>
      <c r="H31" s="52"/>
      <c r="J31" s="253" t="str">
        <f t="shared" si="4"/>
        <v>Leer</v>
      </c>
      <c r="K31" s="253" t="str">
        <f t="shared" si="1"/>
        <v>Leer</v>
      </c>
      <c r="L31" s="253" t="str">
        <f>VLOOKUP($C31,{"29 - Psychiatrie (Erwachsene)","Psychiatrie23";"30 - Kinder- und Jugendpsychiatrie","KJPsychiatrie23";"31 - Psychosomatik","Psychosomatik";0,"Leer"},2,0)</f>
        <v>Leer</v>
      </c>
      <c r="M31" s="253">
        <f t="shared" si="2"/>
        <v>0</v>
      </c>
      <c r="N31" s="253">
        <f>VLOOKUP($C31,{"29 - Psychiatrie (Erwachsene)",1;"30 - Kinder- und Jugendpsychiatrie",1;"31 - Psychosomatik",1;"00 - Bitte eine Fachabteilung auswählen",0;0,0},2,0)</f>
        <v>0</v>
      </c>
      <c r="O31" s="253">
        <f t="shared" si="5"/>
        <v>0</v>
      </c>
      <c r="P31" s="253">
        <f t="shared" si="6"/>
        <v>0</v>
      </c>
      <c r="Q31" s="253">
        <f t="shared" si="7"/>
        <v>0</v>
      </c>
    </row>
    <row r="32" spans="2:18" ht="15" customHeight="1" x14ac:dyDescent="0.35">
      <c r="B32" s="58" t="str">
        <f t="shared" si="3"/>
        <v>!!!</v>
      </c>
      <c r="C32" s="164"/>
      <c r="D32" s="165"/>
      <c r="E32" s="165"/>
      <c r="F32" s="166"/>
      <c r="G32" s="61"/>
      <c r="H32" s="52"/>
      <c r="J32" s="253" t="str">
        <f t="shared" si="4"/>
        <v>Leer</v>
      </c>
      <c r="K32" s="253" t="str">
        <f t="shared" si="1"/>
        <v>Leer</v>
      </c>
      <c r="L32" s="253" t="str">
        <f>VLOOKUP($C32,{"29 - Psychiatrie (Erwachsene)","Psychiatrie23";"30 - Kinder- und Jugendpsychiatrie","KJPsychiatrie23";"31 - Psychosomatik","Psychosomatik";0,"Leer"},2,0)</f>
        <v>Leer</v>
      </c>
      <c r="M32" s="253">
        <f t="shared" si="2"/>
        <v>0</v>
      </c>
      <c r="N32" s="253">
        <f>VLOOKUP($C32,{"29 - Psychiatrie (Erwachsene)",1;"30 - Kinder- und Jugendpsychiatrie",1;"31 - Psychosomatik",1;"00 - Bitte eine Fachabteilung auswählen",0;0,0},2,0)</f>
        <v>0</v>
      </c>
      <c r="O32" s="253">
        <f t="shared" si="5"/>
        <v>0</v>
      </c>
      <c r="P32" s="253">
        <f t="shared" si="6"/>
        <v>0</v>
      </c>
      <c r="Q32" s="253">
        <f t="shared" si="7"/>
        <v>0</v>
      </c>
    </row>
    <row r="33" spans="2:17" ht="15" customHeight="1" x14ac:dyDescent="0.35">
      <c r="B33" s="58" t="str">
        <f t="shared" si="3"/>
        <v>!!!</v>
      </c>
      <c r="C33" s="164"/>
      <c r="D33" s="165"/>
      <c r="E33" s="165"/>
      <c r="F33" s="166"/>
      <c r="G33" s="61"/>
      <c r="H33" s="52"/>
      <c r="J33" s="253" t="str">
        <f t="shared" si="4"/>
        <v>Leer</v>
      </c>
      <c r="K33" s="253" t="str">
        <f t="shared" si="1"/>
        <v>Leer</v>
      </c>
      <c r="L33" s="253" t="str">
        <f>VLOOKUP($C33,{"29 - Psychiatrie (Erwachsene)","Psychiatrie23";"30 - Kinder- und Jugendpsychiatrie","KJPsychiatrie23";"31 - Psychosomatik","Psychosomatik";0,"Leer"},2,0)</f>
        <v>Leer</v>
      </c>
      <c r="M33" s="253">
        <f t="shared" si="2"/>
        <v>0</v>
      </c>
      <c r="N33" s="253">
        <f>VLOOKUP($C33,{"29 - Psychiatrie (Erwachsene)",1;"30 - Kinder- und Jugendpsychiatrie",1;"31 - Psychosomatik",1;"00 - Bitte eine Fachabteilung auswählen",0;0,0},2,0)</f>
        <v>0</v>
      </c>
      <c r="O33" s="253">
        <f t="shared" si="5"/>
        <v>0</v>
      </c>
      <c r="P33" s="253">
        <f t="shared" si="6"/>
        <v>0</v>
      </c>
      <c r="Q33" s="253">
        <f t="shared" si="7"/>
        <v>0</v>
      </c>
    </row>
    <row r="34" spans="2:17" ht="15" customHeight="1" x14ac:dyDescent="0.35">
      <c r="B34" s="58" t="str">
        <f t="shared" si="3"/>
        <v>!!!</v>
      </c>
      <c r="C34" s="164"/>
      <c r="D34" s="165"/>
      <c r="E34" s="165"/>
      <c r="F34" s="166"/>
      <c r="G34" s="61"/>
      <c r="H34" s="52"/>
      <c r="J34" s="253" t="str">
        <f t="shared" si="4"/>
        <v>Leer</v>
      </c>
      <c r="K34" s="253" t="str">
        <f t="shared" si="1"/>
        <v>Leer</v>
      </c>
      <c r="L34" s="253" t="str">
        <f>VLOOKUP($C34,{"29 - Psychiatrie (Erwachsene)","Psychiatrie23";"30 - Kinder- und Jugendpsychiatrie","KJPsychiatrie23";"31 - Psychosomatik","Psychosomatik";0,"Leer"},2,0)</f>
        <v>Leer</v>
      </c>
      <c r="M34" s="253">
        <f t="shared" si="2"/>
        <v>0</v>
      </c>
      <c r="N34" s="253">
        <f>VLOOKUP($C34,{"29 - Psychiatrie (Erwachsene)",1;"30 - Kinder- und Jugendpsychiatrie",1;"31 - Psychosomatik",1;"00 - Bitte eine Fachabteilung auswählen",0;0,0},2,0)</f>
        <v>0</v>
      </c>
      <c r="O34" s="253">
        <f t="shared" si="5"/>
        <v>0</v>
      </c>
      <c r="P34" s="253">
        <f t="shared" si="6"/>
        <v>0</v>
      </c>
      <c r="Q34" s="253">
        <f t="shared" si="7"/>
        <v>0</v>
      </c>
    </row>
    <row r="35" spans="2:17" ht="15" customHeight="1" x14ac:dyDescent="0.35">
      <c r="B35" s="58" t="str">
        <f t="shared" si="3"/>
        <v>!!!</v>
      </c>
      <c r="C35" s="164"/>
      <c r="D35" s="165"/>
      <c r="E35" s="165"/>
      <c r="F35" s="166"/>
      <c r="G35" s="61"/>
      <c r="H35" s="52"/>
      <c r="J35" s="253" t="str">
        <f t="shared" si="4"/>
        <v>Leer</v>
      </c>
      <c r="K35" s="253" t="str">
        <f t="shared" si="1"/>
        <v>Leer</v>
      </c>
      <c r="L35" s="253" t="str">
        <f>VLOOKUP($C35,{"29 - Psychiatrie (Erwachsene)","Psychiatrie23";"30 - Kinder- und Jugendpsychiatrie","KJPsychiatrie23";"31 - Psychosomatik","Psychosomatik";0,"Leer"},2,0)</f>
        <v>Leer</v>
      </c>
      <c r="M35" s="253">
        <f t="shared" si="2"/>
        <v>0</v>
      </c>
      <c r="N35" s="253">
        <f>VLOOKUP($C35,{"29 - Psychiatrie (Erwachsene)",1;"30 - Kinder- und Jugendpsychiatrie",1;"31 - Psychosomatik",1;"00 - Bitte eine Fachabteilung auswählen",0;0,0},2,0)</f>
        <v>0</v>
      </c>
      <c r="O35" s="253">
        <f t="shared" si="5"/>
        <v>0</v>
      </c>
      <c r="P35" s="253">
        <f t="shared" si="6"/>
        <v>0</v>
      </c>
      <c r="Q35" s="253">
        <f t="shared" si="7"/>
        <v>0</v>
      </c>
    </row>
    <row r="36" spans="2:17" ht="15" customHeight="1" x14ac:dyDescent="0.35">
      <c r="B36" s="58" t="str">
        <f t="shared" si="3"/>
        <v>!!!</v>
      </c>
      <c r="C36" s="164"/>
      <c r="D36" s="165"/>
      <c r="E36" s="165"/>
      <c r="F36" s="166"/>
      <c r="G36" s="61"/>
      <c r="H36" s="52"/>
      <c r="J36" s="253" t="str">
        <f t="shared" si="4"/>
        <v>Leer</v>
      </c>
      <c r="K36" s="253" t="str">
        <f t="shared" si="1"/>
        <v>Leer</v>
      </c>
      <c r="L36" s="253" t="str">
        <f>VLOOKUP($C36,{"29 - Psychiatrie (Erwachsene)","Psychiatrie23";"30 - Kinder- und Jugendpsychiatrie","KJPsychiatrie23";"31 - Psychosomatik","Psychosomatik";0,"Leer"},2,0)</f>
        <v>Leer</v>
      </c>
      <c r="M36" s="253">
        <f t="shared" si="2"/>
        <v>0</v>
      </c>
      <c r="N36" s="253">
        <f>VLOOKUP($C36,{"29 - Psychiatrie (Erwachsene)",1;"30 - Kinder- und Jugendpsychiatrie",1;"31 - Psychosomatik",1;"00 - Bitte eine Fachabteilung auswählen",0;0,0},2,0)</f>
        <v>0</v>
      </c>
      <c r="O36" s="253">
        <f t="shared" si="5"/>
        <v>0</v>
      </c>
      <c r="P36" s="253">
        <f t="shared" si="6"/>
        <v>0</v>
      </c>
      <c r="Q36" s="253">
        <f t="shared" si="7"/>
        <v>0</v>
      </c>
    </row>
    <row r="37" spans="2:17" ht="15" customHeight="1" x14ac:dyDescent="0.35">
      <c r="B37" s="58" t="str">
        <f t="shared" si="3"/>
        <v>!!!</v>
      </c>
      <c r="C37" s="164"/>
      <c r="D37" s="165"/>
      <c r="E37" s="165"/>
      <c r="F37" s="166"/>
      <c r="G37" s="61"/>
      <c r="H37" s="52"/>
      <c r="J37" s="253" t="str">
        <f t="shared" si="4"/>
        <v>Leer</v>
      </c>
      <c r="K37" s="253" t="str">
        <f t="shared" si="1"/>
        <v>Leer</v>
      </c>
      <c r="L37" s="253" t="str">
        <f>VLOOKUP($C37,{"29 - Psychiatrie (Erwachsene)","Psychiatrie23";"30 - Kinder- und Jugendpsychiatrie","KJPsychiatrie23";"31 - Psychosomatik","Psychosomatik";0,"Leer"},2,0)</f>
        <v>Leer</v>
      </c>
      <c r="M37" s="253">
        <f t="shared" si="2"/>
        <v>0</v>
      </c>
      <c r="N37" s="253">
        <f>VLOOKUP($C37,{"29 - Psychiatrie (Erwachsene)",1;"30 - Kinder- und Jugendpsychiatrie",1;"31 - Psychosomatik",1;"00 - Bitte eine Fachabteilung auswählen",0;0,0},2,0)</f>
        <v>0</v>
      </c>
      <c r="O37" s="253">
        <f t="shared" si="5"/>
        <v>0</v>
      </c>
      <c r="P37" s="253">
        <f t="shared" si="6"/>
        <v>0</v>
      </c>
      <c r="Q37" s="253">
        <f t="shared" si="7"/>
        <v>0</v>
      </c>
    </row>
    <row r="38" spans="2:17" ht="15" customHeight="1" x14ac:dyDescent="0.35">
      <c r="B38" s="58" t="str">
        <f t="shared" si="3"/>
        <v>!!!</v>
      </c>
      <c r="C38" s="164"/>
      <c r="D38" s="165"/>
      <c r="E38" s="165"/>
      <c r="F38" s="166"/>
      <c r="G38" s="61"/>
      <c r="H38" s="52"/>
      <c r="J38" s="253" t="str">
        <f t="shared" si="4"/>
        <v>Leer</v>
      </c>
      <c r="K38" s="253" t="str">
        <f t="shared" si="1"/>
        <v>Leer</v>
      </c>
      <c r="L38" s="253" t="str">
        <f>VLOOKUP($C38,{"29 - Psychiatrie (Erwachsene)","Psychiatrie23";"30 - Kinder- und Jugendpsychiatrie","KJPsychiatrie23";"31 - Psychosomatik","Psychosomatik";0,"Leer"},2,0)</f>
        <v>Leer</v>
      </c>
      <c r="M38" s="253">
        <f t="shared" si="2"/>
        <v>0</v>
      </c>
      <c r="N38" s="253">
        <f>VLOOKUP($C38,{"29 - Psychiatrie (Erwachsene)",1;"30 - Kinder- und Jugendpsychiatrie",1;"31 - Psychosomatik",1;"00 - Bitte eine Fachabteilung auswählen",0;0,0},2,0)</f>
        <v>0</v>
      </c>
      <c r="O38" s="253">
        <f t="shared" si="5"/>
        <v>0</v>
      </c>
      <c r="P38" s="253">
        <f t="shared" si="6"/>
        <v>0</v>
      </c>
      <c r="Q38" s="253">
        <f t="shared" si="7"/>
        <v>0</v>
      </c>
    </row>
    <row r="39" spans="2:17" ht="15" customHeight="1" x14ac:dyDescent="0.35">
      <c r="B39" s="58" t="str">
        <f t="shared" si="3"/>
        <v>!!!</v>
      </c>
      <c r="C39" s="164"/>
      <c r="D39" s="165"/>
      <c r="E39" s="165"/>
      <c r="F39" s="166"/>
      <c r="G39" s="61"/>
      <c r="H39" s="52"/>
      <c r="J39" s="253" t="str">
        <f t="shared" si="4"/>
        <v>Leer</v>
      </c>
      <c r="K39" s="253" t="str">
        <f t="shared" si="1"/>
        <v>Leer</v>
      </c>
      <c r="L39" s="253" t="str">
        <f>VLOOKUP($C39,{"29 - Psychiatrie (Erwachsene)","Psychiatrie23";"30 - Kinder- und Jugendpsychiatrie","KJPsychiatrie23";"31 - Psychosomatik","Psychosomatik";0,"Leer"},2,0)</f>
        <v>Leer</v>
      </c>
      <c r="M39" s="253">
        <f t="shared" si="2"/>
        <v>0</v>
      </c>
      <c r="N39" s="253">
        <f>VLOOKUP($C39,{"29 - Psychiatrie (Erwachsene)",1;"30 - Kinder- und Jugendpsychiatrie",1;"31 - Psychosomatik",1;"00 - Bitte eine Fachabteilung auswählen",0;0,0},2,0)</f>
        <v>0</v>
      </c>
      <c r="O39" s="253">
        <f t="shared" si="5"/>
        <v>0</v>
      </c>
      <c r="P39" s="253">
        <f t="shared" si="6"/>
        <v>0</v>
      </c>
      <c r="Q39" s="253">
        <f t="shared" si="7"/>
        <v>0</v>
      </c>
    </row>
    <row r="40" spans="2:17" ht="15" customHeight="1" x14ac:dyDescent="0.35">
      <c r="B40" s="58" t="str">
        <f t="shared" si="3"/>
        <v>!!!</v>
      </c>
      <c r="C40" s="164"/>
      <c r="D40" s="165"/>
      <c r="E40" s="165"/>
      <c r="F40" s="166"/>
      <c r="G40" s="61"/>
      <c r="H40" s="52"/>
      <c r="J40" s="253" t="str">
        <f t="shared" si="4"/>
        <v>Leer</v>
      </c>
      <c r="K40" s="253" t="str">
        <f t="shared" si="1"/>
        <v>Leer</v>
      </c>
      <c r="L40" s="253" t="str">
        <f>VLOOKUP($C40,{"29 - Psychiatrie (Erwachsene)","Psychiatrie23";"30 - Kinder- und Jugendpsychiatrie","KJPsychiatrie23";"31 - Psychosomatik","Psychosomatik";0,"Leer"},2,0)</f>
        <v>Leer</v>
      </c>
      <c r="M40" s="253">
        <f t="shared" si="2"/>
        <v>0</v>
      </c>
      <c r="N40" s="253">
        <f>VLOOKUP($C40,{"29 - Psychiatrie (Erwachsene)",1;"30 - Kinder- und Jugendpsychiatrie",1;"31 - Psychosomatik",1;"00 - Bitte eine Fachabteilung auswählen",0;0,0},2,0)</f>
        <v>0</v>
      </c>
      <c r="O40" s="253">
        <f t="shared" si="5"/>
        <v>0</v>
      </c>
      <c r="P40" s="253">
        <f t="shared" si="6"/>
        <v>0</v>
      </c>
      <c r="Q40" s="253">
        <f t="shared" si="7"/>
        <v>0</v>
      </c>
    </row>
    <row r="41" spans="2:17" ht="15" customHeight="1" x14ac:dyDescent="0.35">
      <c r="B41" s="58" t="str">
        <f t="shared" si="3"/>
        <v>!!!</v>
      </c>
      <c r="C41" s="164"/>
      <c r="D41" s="165"/>
      <c r="E41" s="165"/>
      <c r="F41" s="166"/>
      <c r="G41" s="61"/>
      <c r="H41" s="52"/>
      <c r="J41" s="253" t="str">
        <f t="shared" si="4"/>
        <v>Leer</v>
      </c>
      <c r="K41" s="253" t="str">
        <f t="shared" si="1"/>
        <v>Leer</v>
      </c>
      <c r="L41" s="253" t="str">
        <f>VLOOKUP($C41,{"29 - Psychiatrie (Erwachsene)","Psychiatrie23";"30 - Kinder- und Jugendpsychiatrie","KJPsychiatrie23";"31 - Psychosomatik","Psychosomatik";0,"Leer"},2,0)</f>
        <v>Leer</v>
      </c>
      <c r="M41" s="253">
        <f t="shared" si="2"/>
        <v>0</v>
      </c>
      <c r="N41" s="253">
        <f>VLOOKUP($C41,{"29 - Psychiatrie (Erwachsene)",1;"30 - Kinder- und Jugendpsychiatrie",1;"31 - Psychosomatik",1;"00 - Bitte eine Fachabteilung auswählen",0;0,0},2,0)</f>
        <v>0</v>
      </c>
      <c r="O41" s="253">
        <f t="shared" si="5"/>
        <v>0</v>
      </c>
      <c r="P41" s="253">
        <f t="shared" si="6"/>
        <v>0</v>
      </c>
      <c r="Q41" s="253">
        <f t="shared" si="7"/>
        <v>0</v>
      </c>
    </row>
    <row r="42" spans="2:17" ht="15" customHeight="1" x14ac:dyDescent="0.35">
      <c r="B42" s="58" t="str">
        <f t="shared" si="3"/>
        <v>!!!</v>
      </c>
      <c r="C42" s="164"/>
      <c r="D42" s="165"/>
      <c r="E42" s="165"/>
      <c r="F42" s="166"/>
      <c r="G42" s="61"/>
      <c r="H42" s="52"/>
      <c r="J42" s="253" t="str">
        <f t="shared" si="4"/>
        <v>Leer</v>
      </c>
      <c r="K42" s="253" t="str">
        <f t="shared" si="1"/>
        <v>Leer</v>
      </c>
      <c r="L42" s="253" t="str">
        <f>VLOOKUP($C42,{"29 - Psychiatrie (Erwachsene)","Psychiatrie23";"30 - Kinder- und Jugendpsychiatrie","KJPsychiatrie23";"31 - Psychosomatik","Psychosomatik";0,"Leer"},2,0)</f>
        <v>Leer</v>
      </c>
      <c r="M42" s="253">
        <f t="shared" si="2"/>
        <v>0</v>
      </c>
      <c r="N42" s="253">
        <f>VLOOKUP($C42,{"29 - Psychiatrie (Erwachsene)",1;"30 - Kinder- und Jugendpsychiatrie",1;"31 - Psychosomatik",1;"00 - Bitte eine Fachabteilung auswählen",0;0,0},2,0)</f>
        <v>0</v>
      </c>
      <c r="O42" s="253">
        <f t="shared" si="5"/>
        <v>0</v>
      </c>
      <c r="P42" s="253">
        <f t="shared" si="6"/>
        <v>0</v>
      </c>
      <c r="Q42" s="253">
        <f t="shared" si="7"/>
        <v>0</v>
      </c>
    </row>
    <row r="43" spans="2:17" ht="15" customHeight="1" x14ac:dyDescent="0.35">
      <c r="B43" s="58" t="str">
        <f t="shared" si="3"/>
        <v>!!!</v>
      </c>
      <c r="C43" s="164"/>
      <c r="D43" s="165"/>
      <c r="E43" s="165"/>
      <c r="F43" s="166"/>
      <c r="G43" s="61"/>
      <c r="H43" s="52"/>
      <c r="J43" s="253" t="str">
        <f t="shared" si="4"/>
        <v>Leer</v>
      </c>
      <c r="K43" s="253" t="str">
        <f t="shared" si="1"/>
        <v>Leer</v>
      </c>
      <c r="L43" s="253" t="str">
        <f>VLOOKUP($C43,{"29 - Psychiatrie (Erwachsene)","Psychiatrie23";"30 - Kinder- und Jugendpsychiatrie","KJPsychiatrie23";"31 - Psychosomatik","Psychosomatik";0,"Leer"},2,0)</f>
        <v>Leer</v>
      </c>
      <c r="M43" s="253">
        <f t="shared" si="2"/>
        <v>0</v>
      </c>
      <c r="N43" s="253">
        <f>VLOOKUP($C43,{"29 - Psychiatrie (Erwachsene)",1;"30 - Kinder- und Jugendpsychiatrie",1;"31 - Psychosomatik",1;"00 - Bitte eine Fachabteilung auswählen",0;0,0},2,0)</f>
        <v>0</v>
      </c>
      <c r="O43" s="253">
        <f t="shared" si="5"/>
        <v>0</v>
      </c>
      <c r="P43" s="253">
        <f t="shared" si="6"/>
        <v>0</v>
      </c>
      <c r="Q43" s="253">
        <f t="shared" si="7"/>
        <v>0</v>
      </c>
    </row>
    <row r="44" spans="2:17" ht="15" customHeight="1" x14ac:dyDescent="0.35">
      <c r="B44" s="58" t="str">
        <f t="shared" si="3"/>
        <v>!!!</v>
      </c>
      <c r="C44" s="164"/>
      <c r="D44" s="165"/>
      <c r="E44" s="165"/>
      <c r="F44" s="166"/>
      <c r="G44" s="61"/>
      <c r="H44" s="52"/>
      <c r="J44" s="253" t="str">
        <f t="shared" si="4"/>
        <v>Leer</v>
      </c>
      <c r="K44" s="253" t="str">
        <f t="shared" si="1"/>
        <v>Leer</v>
      </c>
      <c r="L44" s="253" t="str">
        <f>VLOOKUP($C44,{"29 - Psychiatrie (Erwachsene)","Psychiatrie23";"30 - Kinder- und Jugendpsychiatrie","KJPsychiatrie23";"31 - Psychosomatik","Psychosomatik";0,"Leer"},2,0)</f>
        <v>Leer</v>
      </c>
      <c r="M44" s="253">
        <f t="shared" si="2"/>
        <v>0</v>
      </c>
      <c r="N44" s="253">
        <f>VLOOKUP($C44,{"29 - Psychiatrie (Erwachsene)",1;"30 - Kinder- und Jugendpsychiatrie",1;"31 - Psychosomatik",1;"00 - Bitte eine Fachabteilung auswählen",0;0,0},2,0)</f>
        <v>0</v>
      </c>
      <c r="O44" s="253">
        <f t="shared" si="5"/>
        <v>0</v>
      </c>
      <c r="P44" s="253">
        <f t="shared" si="6"/>
        <v>0</v>
      </c>
      <c r="Q44" s="253">
        <f t="shared" si="7"/>
        <v>0</v>
      </c>
    </row>
    <row r="45" spans="2:17" ht="15" customHeight="1" x14ac:dyDescent="0.35">
      <c r="B45" s="58" t="str">
        <f t="shared" si="3"/>
        <v>!!!</v>
      </c>
      <c r="C45" s="164"/>
      <c r="D45" s="165"/>
      <c r="E45" s="165"/>
      <c r="F45" s="166"/>
      <c r="G45" s="61"/>
      <c r="H45" s="52"/>
      <c r="J45" s="253" t="str">
        <f t="shared" si="4"/>
        <v>Leer</v>
      </c>
      <c r="K45" s="253" t="str">
        <f t="shared" si="1"/>
        <v>Leer</v>
      </c>
      <c r="L45" s="253" t="str">
        <f>VLOOKUP($C45,{"29 - Psychiatrie (Erwachsene)","Psychiatrie23";"30 - Kinder- und Jugendpsychiatrie","KJPsychiatrie23";"31 - Psychosomatik","Psychosomatik";0,"Leer"},2,0)</f>
        <v>Leer</v>
      </c>
      <c r="M45" s="253">
        <f t="shared" si="2"/>
        <v>0</v>
      </c>
      <c r="N45" s="253">
        <f>VLOOKUP($C45,{"29 - Psychiatrie (Erwachsene)",1;"30 - Kinder- und Jugendpsychiatrie",1;"31 - Psychosomatik",1;"00 - Bitte eine Fachabteilung auswählen",0;0,0},2,0)</f>
        <v>0</v>
      </c>
      <c r="O45" s="253">
        <f t="shared" si="5"/>
        <v>0</v>
      </c>
      <c r="P45" s="253">
        <f t="shared" si="6"/>
        <v>0</v>
      </c>
      <c r="Q45" s="253">
        <f t="shared" si="7"/>
        <v>0</v>
      </c>
    </row>
    <row r="46" spans="2:17" ht="15" customHeight="1" x14ac:dyDescent="0.35">
      <c r="B46" s="58" t="str">
        <f t="shared" si="3"/>
        <v>!!!</v>
      </c>
      <c r="C46" s="164"/>
      <c r="D46" s="165"/>
      <c r="E46" s="165"/>
      <c r="F46" s="166"/>
      <c r="G46" s="61"/>
      <c r="H46" s="52"/>
      <c r="J46" s="253" t="str">
        <f t="shared" si="4"/>
        <v>Leer</v>
      </c>
      <c r="K46" s="253" t="str">
        <f t="shared" si="1"/>
        <v>Leer</v>
      </c>
      <c r="L46" s="253" t="str">
        <f>VLOOKUP($C46,{"29 - Psychiatrie (Erwachsene)","Psychiatrie23";"30 - Kinder- und Jugendpsychiatrie","KJPsychiatrie23";"31 - Psychosomatik","Psychosomatik";0,"Leer"},2,0)</f>
        <v>Leer</v>
      </c>
      <c r="M46" s="253">
        <f t="shared" si="2"/>
        <v>0</v>
      </c>
      <c r="N46" s="253">
        <f>VLOOKUP($C46,{"29 - Psychiatrie (Erwachsene)",1;"30 - Kinder- und Jugendpsychiatrie",1;"31 - Psychosomatik",1;"00 - Bitte eine Fachabteilung auswählen",0;0,0},2,0)</f>
        <v>0</v>
      </c>
      <c r="O46" s="253">
        <f t="shared" si="5"/>
        <v>0</v>
      </c>
      <c r="P46" s="253">
        <f t="shared" si="6"/>
        <v>0</v>
      </c>
      <c r="Q46" s="253">
        <f t="shared" si="7"/>
        <v>0</v>
      </c>
    </row>
    <row r="47" spans="2:17" ht="15" customHeight="1" x14ac:dyDescent="0.35">
      <c r="B47" s="58" t="str">
        <f t="shared" si="3"/>
        <v>!!!</v>
      </c>
      <c r="C47" s="164"/>
      <c r="D47" s="165"/>
      <c r="E47" s="165"/>
      <c r="F47" s="166"/>
      <c r="G47" s="61"/>
      <c r="H47" s="52"/>
      <c r="J47" s="253" t="str">
        <f t="shared" si="4"/>
        <v>Leer</v>
      </c>
      <c r="K47" s="253" t="str">
        <f t="shared" si="1"/>
        <v>Leer</v>
      </c>
      <c r="L47" s="253" t="str">
        <f>VLOOKUP($C47,{"29 - Psychiatrie (Erwachsene)","Psychiatrie23";"30 - Kinder- und Jugendpsychiatrie","KJPsychiatrie23";"31 - Psychosomatik","Psychosomatik";0,"Leer"},2,0)</f>
        <v>Leer</v>
      </c>
      <c r="M47" s="253">
        <f t="shared" si="2"/>
        <v>0</v>
      </c>
      <c r="N47" s="253">
        <f>VLOOKUP($C47,{"29 - Psychiatrie (Erwachsene)",1;"30 - Kinder- und Jugendpsychiatrie",1;"31 - Psychosomatik",1;"00 - Bitte eine Fachabteilung auswählen",0;0,0},2,0)</f>
        <v>0</v>
      </c>
      <c r="O47" s="253">
        <f t="shared" si="5"/>
        <v>0</v>
      </c>
      <c r="P47" s="253">
        <f t="shared" si="6"/>
        <v>0</v>
      </c>
      <c r="Q47" s="253">
        <f t="shared" si="7"/>
        <v>0</v>
      </c>
    </row>
    <row r="48" spans="2:17" ht="15" customHeight="1" x14ac:dyDescent="0.35">
      <c r="B48" s="58" t="str">
        <f t="shared" si="3"/>
        <v>!!!</v>
      </c>
      <c r="C48" s="164"/>
      <c r="D48" s="165"/>
      <c r="E48" s="165"/>
      <c r="F48" s="166"/>
      <c r="G48" s="61"/>
      <c r="H48" s="52"/>
      <c r="J48" s="253" t="str">
        <f t="shared" si="4"/>
        <v>Leer</v>
      </c>
      <c r="K48" s="253" t="str">
        <f t="shared" si="1"/>
        <v>Leer</v>
      </c>
      <c r="L48" s="253" t="str">
        <f>VLOOKUP($C48,{"29 - Psychiatrie (Erwachsene)","Psychiatrie23";"30 - Kinder- und Jugendpsychiatrie","KJPsychiatrie23";"31 - Psychosomatik","Psychosomatik";0,"Leer"},2,0)</f>
        <v>Leer</v>
      </c>
      <c r="M48" s="253">
        <f t="shared" si="2"/>
        <v>0</v>
      </c>
      <c r="N48" s="253">
        <f>VLOOKUP($C48,{"29 - Psychiatrie (Erwachsene)",1;"30 - Kinder- und Jugendpsychiatrie",1;"31 - Psychosomatik",1;"00 - Bitte eine Fachabteilung auswählen",0;0,0},2,0)</f>
        <v>0</v>
      </c>
      <c r="O48" s="253">
        <f t="shared" si="5"/>
        <v>0</v>
      </c>
      <c r="P48" s="253">
        <f t="shared" si="6"/>
        <v>0</v>
      </c>
      <c r="Q48" s="253">
        <f t="shared" si="7"/>
        <v>0</v>
      </c>
    </row>
    <row r="49" spans="2:17" ht="15" customHeight="1" x14ac:dyDescent="0.35">
      <c r="B49" s="58" t="str">
        <f t="shared" si="3"/>
        <v>!!!</v>
      </c>
      <c r="C49" s="164"/>
      <c r="D49" s="165"/>
      <c r="E49" s="165"/>
      <c r="F49" s="166"/>
      <c r="G49" s="61"/>
      <c r="H49" s="52"/>
      <c r="J49" s="253" t="str">
        <f t="shared" si="4"/>
        <v>Leer</v>
      </c>
      <c r="K49" s="253" t="str">
        <f t="shared" si="1"/>
        <v>Leer</v>
      </c>
      <c r="L49" s="253" t="str">
        <f>VLOOKUP($C49,{"29 - Psychiatrie (Erwachsene)","Psychiatrie23";"30 - Kinder- und Jugendpsychiatrie","KJPsychiatrie23";"31 - Psychosomatik","Psychosomatik";0,"Leer"},2,0)</f>
        <v>Leer</v>
      </c>
      <c r="M49" s="253">
        <f t="shared" si="2"/>
        <v>0</v>
      </c>
      <c r="N49" s="253">
        <f>VLOOKUP($C49,{"29 - Psychiatrie (Erwachsene)",1;"30 - Kinder- und Jugendpsychiatrie",1;"31 - Psychosomatik",1;"00 - Bitte eine Fachabteilung auswählen",0;0,0},2,0)</f>
        <v>0</v>
      </c>
      <c r="O49" s="253">
        <f t="shared" si="5"/>
        <v>0</v>
      </c>
      <c r="P49" s="253">
        <f t="shared" si="6"/>
        <v>0</v>
      </c>
      <c r="Q49" s="253">
        <f t="shared" si="7"/>
        <v>0</v>
      </c>
    </row>
    <row r="50" spans="2:17" ht="15" customHeight="1" x14ac:dyDescent="0.35">
      <c r="B50" s="58" t="str">
        <f t="shared" si="3"/>
        <v>!!!</v>
      </c>
      <c r="C50" s="164"/>
      <c r="D50" s="165"/>
      <c r="E50" s="165"/>
      <c r="F50" s="166"/>
      <c r="G50" s="61"/>
      <c r="H50" s="52"/>
      <c r="J50" s="253" t="str">
        <f t="shared" si="4"/>
        <v>Leer</v>
      </c>
      <c r="K50" s="253" t="str">
        <f t="shared" si="1"/>
        <v>Leer</v>
      </c>
      <c r="L50" s="253" t="str">
        <f>VLOOKUP($C50,{"29 - Psychiatrie (Erwachsene)","Psychiatrie23";"30 - Kinder- und Jugendpsychiatrie","KJPsychiatrie23";"31 - Psychosomatik","Psychosomatik";0,"Leer"},2,0)</f>
        <v>Leer</v>
      </c>
      <c r="M50" s="253">
        <f t="shared" si="2"/>
        <v>0</v>
      </c>
      <c r="N50" s="253">
        <f>VLOOKUP($C50,{"29 - Psychiatrie (Erwachsene)",1;"30 - Kinder- und Jugendpsychiatrie",1;"31 - Psychosomatik",1;"00 - Bitte eine Fachabteilung auswählen",0;0,0},2,0)</f>
        <v>0</v>
      </c>
      <c r="O50" s="253">
        <f t="shared" si="5"/>
        <v>0</v>
      </c>
      <c r="P50" s="253">
        <f t="shared" si="6"/>
        <v>0</v>
      </c>
      <c r="Q50" s="253">
        <f t="shared" si="7"/>
        <v>0</v>
      </c>
    </row>
    <row r="51" spans="2:17" ht="15" customHeight="1" x14ac:dyDescent="0.35">
      <c r="B51" s="58" t="str">
        <f t="shared" si="3"/>
        <v>!!!</v>
      </c>
      <c r="C51" s="164"/>
      <c r="D51" s="165"/>
      <c r="E51" s="165"/>
      <c r="F51" s="166"/>
      <c r="G51" s="61"/>
      <c r="H51" s="52"/>
      <c r="J51" s="253" t="str">
        <f t="shared" si="4"/>
        <v>Leer</v>
      </c>
      <c r="K51" s="253" t="str">
        <f t="shared" si="1"/>
        <v>Leer</v>
      </c>
      <c r="L51" s="253" t="str">
        <f>VLOOKUP($C51,{"29 - Psychiatrie (Erwachsene)","Psychiatrie23";"30 - Kinder- und Jugendpsychiatrie","KJPsychiatrie23";"31 - Psychosomatik","Psychosomatik";0,"Leer"},2,0)</f>
        <v>Leer</v>
      </c>
      <c r="M51" s="253">
        <f t="shared" si="2"/>
        <v>0</v>
      </c>
      <c r="N51" s="253">
        <f>VLOOKUP($C51,{"29 - Psychiatrie (Erwachsene)",1;"30 - Kinder- und Jugendpsychiatrie",1;"31 - Psychosomatik",1;"00 - Bitte eine Fachabteilung auswählen",0;0,0},2,0)</f>
        <v>0</v>
      </c>
      <c r="O51" s="253">
        <f t="shared" si="5"/>
        <v>0</v>
      </c>
      <c r="P51" s="253">
        <f t="shared" si="6"/>
        <v>0</v>
      </c>
      <c r="Q51" s="253">
        <f t="shared" si="7"/>
        <v>0</v>
      </c>
    </row>
    <row r="52" spans="2:17" ht="15" customHeight="1" x14ac:dyDescent="0.35">
      <c r="B52" s="58" t="str">
        <f t="shared" si="3"/>
        <v>!!!</v>
      </c>
      <c r="C52" s="164"/>
      <c r="D52" s="165"/>
      <c r="E52" s="165"/>
      <c r="F52" s="166"/>
      <c r="G52" s="61"/>
      <c r="H52" s="52"/>
      <c r="J52" s="253" t="str">
        <f t="shared" si="4"/>
        <v>Leer</v>
      </c>
      <c r="K52" s="253" t="str">
        <f t="shared" si="1"/>
        <v>Leer</v>
      </c>
      <c r="L52" s="253" t="str">
        <f>VLOOKUP($C52,{"29 - Psychiatrie (Erwachsene)","Psychiatrie23";"30 - Kinder- und Jugendpsychiatrie","KJPsychiatrie23";"31 - Psychosomatik","Psychosomatik";0,"Leer"},2,0)</f>
        <v>Leer</v>
      </c>
      <c r="M52" s="253">
        <f t="shared" si="2"/>
        <v>0</v>
      </c>
      <c r="N52" s="253">
        <f>VLOOKUP($C52,{"29 - Psychiatrie (Erwachsene)",1;"30 - Kinder- und Jugendpsychiatrie",1;"31 - Psychosomatik",1;"00 - Bitte eine Fachabteilung auswählen",0;0,0},2,0)</f>
        <v>0</v>
      </c>
      <c r="O52" s="253">
        <f t="shared" si="5"/>
        <v>0</v>
      </c>
      <c r="P52" s="253">
        <f t="shared" si="6"/>
        <v>0</v>
      </c>
      <c r="Q52" s="253">
        <f t="shared" si="7"/>
        <v>0</v>
      </c>
    </row>
    <row r="53" spans="2:17" ht="15" customHeight="1" x14ac:dyDescent="0.35">
      <c r="B53" s="58" t="str">
        <f t="shared" si="3"/>
        <v>!!!</v>
      </c>
      <c r="C53" s="164"/>
      <c r="D53" s="165"/>
      <c r="E53" s="165"/>
      <c r="F53" s="166"/>
      <c r="G53" s="61"/>
      <c r="H53" s="52"/>
      <c r="J53" s="253" t="str">
        <f t="shared" si="4"/>
        <v>Leer</v>
      </c>
      <c r="K53" s="253" t="str">
        <f t="shared" si="1"/>
        <v>Leer</v>
      </c>
      <c r="L53" s="253" t="str">
        <f>VLOOKUP($C53,{"29 - Psychiatrie (Erwachsene)","Psychiatrie23";"30 - Kinder- und Jugendpsychiatrie","KJPsychiatrie23";"31 - Psychosomatik","Psychosomatik";0,"Leer"},2,0)</f>
        <v>Leer</v>
      </c>
      <c r="M53" s="253">
        <f t="shared" si="2"/>
        <v>0</v>
      </c>
      <c r="N53" s="253">
        <f>VLOOKUP($C53,{"29 - Psychiatrie (Erwachsene)",1;"30 - Kinder- und Jugendpsychiatrie",1;"31 - Psychosomatik",1;"00 - Bitte eine Fachabteilung auswählen",0;0,0},2,0)</f>
        <v>0</v>
      </c>
      <c r="O53" s="253">
        <f t="shared" si="5"/>
        <v>0</v>
      </c>
      <c r="P53" s="253">
        <f t="shared" si="6"/>
        <v>0</v>
      </c>
      <c r="Q53" s="253">
        <f t="shared" si="7"/>
        <v>0</v>
      </c>
    </row>
    <row r="54" spans="2:17" ht="15" customHeight="1" x14ac:dyDescent="0.35">
      <c r="B54" s="58" t="str">
        <f t="shared" si="3"/>
        <v>!!!</v>
      </c>
      <c r="C54" s="164"/>
      <c r="D54" s="165"/>
      <c r="E54" s="165"/>
      <c r="F54" s="166"/>
      <c r="G54" s="61"/>
      <c r="H54" s="52"/>
      <c r="J54" s="253" t="str">
        <f t="shared" si="4"/>
        <v>Leer</v>
      </c>
      <c r="K54" s="253" t="str">
        <f t="shared" si="1"/>
        <v>Leer</v>
      </c>
      <c r="L54" s="253" t="str">
        <f>VLOOKUP($C54,{"29 - Psychiatrie (Erwachsene)","Psychiatrie23";"30 - Kinder- und Jugendpsychiatrie","KJPsychiatrie23";"31 - Psychosomatik","Psychosomatik";0,"Leer"},2,0)</f>
        <v>Leer</v>
      </c>
      <c r="M54" s="253">
        <f t="shared" si="2"/>
        <v>0</v>
      </c>
      <c r="N54" s="253">
        <f>VLOOKUP($C54,{"29 - Psychiatrie (Erwachsene)",1;"30 - Kinder- und Jugendpsychiatrie",1;"31 - Psychosomatik",1;"00 - Bitte eine Fachabteilung auswählen",0;0,0},2,0)</f>
        <v>0</v>
      </c>
      <c r="O54" s="253">
        <f t="shared" si="5"/>
        <v>0</v>
      </c>
      <c r="P54" s="253">
        <f t="shared" si="6"/>
        <v>0</v>
      </c>
      <c r="Q54" s="253">
        <f t="shared" si="7"/>
        <v>0</v>
      </c>
    </row>
    <row r="55" spans="2:17" ht="15" customHeight="1" x14ac:dyDescent="0.35">
      <c r="B55" s="58" t="str">
        <f t="shared" si="3"/>
        <v>!!!</v>
      </c>
      <c r="C55" s="164"/>
      <c r="D55" s="165"/>
      <c r="E55" s="165"/>
      <c r="F55" s="166"/>
      <c r="G55" s="61"/>
      <c r="H55" s="52"/>
      <c r="J55" s="253" t="str">
        <f t="shared" si="4"/>
        <v>Leer</v>
      </c>
      <c r="K55" s="253" t="str">
        <f t="shared" ref="K55:K86" si="8">IF(C55&lt;&gt;"","JBJ","Leer")</f>
        <v>Leer</v>
      </c>
      <c r="L55" s="253" t="str">
        <f>VLOOKUP($C55,{"29 - Psychiatrie (Erwachsene)","Psychiatrie23";"30 - Kinder- und Jugendpsychiatrie","KJPsychiatrie23";"31 - Psychosomatik","Psychosomatik";0,"Leer"},2,0)</f>
        <v>Leer</v>
      </c>
      <c r="M55" s="253">
        <f t="shared" ref="M55:M86" si="9">IF(LEN(B55)&gt;0,0,1)</f>
        <v>0</v>
      </c>
      <c r="N55" s="253">
        <f>VLOOKUP($C55,{"29 - Psychiatrie (Erwachsene)",1;"30 - Kinder- und Jugendpsychiatrie",1;"31 - Psychosomatik",1;"00 - Bitte eine Fachabteilung auswählen",0;0,0},2,0)</f>
        <v>0</v>
      </c>
      <c r="O55" s="253">
        <f t="shared" si="5"/>
        <v>0</v>
      </c>
      <c r="P55" s="253">
        <f t="shared" si="6"/>
        <v>0</v>
      </c>
      <c r="Q55" s="253">
        <f t="shared" si="7"/>
        <v>0</v>
      </c>
    </row>
    <row r="56" spans="2:17" ht="15" customHeight="1" x14ac:dyDescent="0.35">
      <c r="B56" s="58" t="str">
        <f t="shared" si="3"/>
        <v>!!!</v>
      </c>
      <c r="C56" s="164"/>
      <c r="D56" s="165"/>
      <c r="E56" s="165"/>
      <c r="F56" s="166"/>
      <c r="G56" s="61"/>
      <c r="H56" s="52"/>
      <c r="J56" s="253" t="str">
        <f t="shared" ref="J56:J87" si="10">IF(C55&lt;&gt;"","Einrichtungen","Leer")</f>
        <v>Leer</v>
      </c>
      <c r="K56" s="253" t="str">
        <f t="shared" si="8"/>
        <v>Leer</v>
      </c>
      <c r="L56" s="253" t="str">
        <f>VLOOKUP($C56,{"29 - Psychiatrie (Erwachsene)","Psychiatrie23";"30 - Kinder- und Jugendpsychiatrie","KJPsychiatrie23";"31 - Psychosomatik","Psychosomatik";0,"Leer"},2,0)</f>
        <v>Leer</v>
      </c>
      <c r="M56" s="253">
        <f t="shared" si="9"/>
        <v>0</v>
      </c>
      <c r="N56" s="253">
        <f>VLOOKUP($C56,{"29 - Psychiatrie (Erwachsene)",1;"30 - Kinder- und Jugendpsychiatrie",1;"31 - Psychosomatik",1;"00 - Bitte eine Fachabteilung auswählen",0;0,0},2,0)</f>
        <v>0</v>
      </c>
      <c r="O56" s="253">
        <f t="shared" si="5"/>
        <v>0</v>
      </c>
      <c r="P56" s="253">
        <f t="shared" si="6"/>
        <v>0</v>
      </c>
      <c r="Q56" s="253">
        <f t="shared" si="7"/>
        <v>0</v>
      </c>
    </row>
    <row r="57" spans="2:17" ht="15" customHeight="1" x14ac:dyDescent="0.35">
      <c r="B57" s="58" t="str">
        <f t="shared" si="3"/>
        <v>!!!</v>
      </c>
      <c r="C57" s="164"/>
      <c r="D57" s="165"/>
      <c r="E57" s="165"/>
      <c r="F57" s="166"/>
      <c r="G57" s="61"/>
      <c r="H57" s="52"/>
      <c r="J57" s="253" t="str">
        <f t="shared" si="10"/>
        <v>Leer</v>
      </c>
      <c r="K57" s="253" t="str">
        <f t="shared" si="8"/>
        <v>Leer</v>
      </c>
      <c r="L57" s="253" t="str">
        <f>VLOOKUP($C57,{"29 - Psychiatrie (Erwachsene)","Psychiatrie23";"30 - Kinder- und Jugendpsychiatrie","KJPsychiatrie23";"31 - Psychosomatik","Psychosomatik";0,"Leer"},2,0)</f>
        <v>Leer</v>
      </c>
      <c r="M57" s="253">
        <f t="shared" si="9"/>
        <v>0</v>
      </c>
      <c r="N57" s="253">
        <f>VLOOKUP($C57,{"29 - Psychiatrie (Erwachsene)",1;"30 - Kinder- und Jugendpsychiatrie",1;"31 - Psychosomatik",1;"00 - Bitte eine Fachabteilung auswählen",0;0,0},2,0)</f>
        <v>0</v>
      </c>
      <c r="O57" s="253">
        <f t="shared" si="5"/>
        <v>0</v>
      </c>
      <c r="P57" s="253">
        <f t="shared" si="6"/>
        <v>0</v>
      </c>
      <c r="Q57" s="253">
        <f t="shared" si="7"/>
        <v>0</v>
      </c>
    </row>
    <row r="58" spans="2:17" ht="15" customHeight="1" x14ac:dyDescent="0.35">
      <c r="B58" s="58" t="str">
        <f t="shared" si="3"/>
        <v>!!!</v>
      </c>
      <c r="C58" s="164"/>
      <c r="D58" s="165"/>
      <c r="E58" s="165"/>
      <c r="F58" s="166"/>
      <c r="G58" s="61"/>
      <c r="H58" s="52"/>
      <c r="J58" s="253" t="str">
        <f t="shared" si="10"/>
        <v>Leer</v>
      </c>
      <c r="K58" s="253" t="str">
        <f t="shared" si="8"/>
        <v>Leer</v>
      </c>
      <c r="L58" s="253" t="str">
        <f>VLOOKUP($C58,{"29 - Psychiatrie (Erwachsene)","Psychiatrie23";"30 - Kinder- und Jugendpsychiatrie","KJPsychiatrie23";"31 - Psychosomatik","Psychosomatik";0,"Leer"},2,0)</f>
        <v>Leer</v>
      </c>
      <c r="M58" s="253">
        <f t="shared" si="9"/>
        <v>0</v>
      </c>
      <c r="N58" s="253">
        <f>VLOOKUP($C58,{"29 - Psychiatrie (Erwachsene)",1;"30 - Kinder- und Jugendpsychiatrie",1;"31 - Psychosomatik",1;"00 - Bitte eine Fachabteilung auswählen",0;0,0},2,0)</f>
        <v>0</v>
      </c>
      <c r="O58" s="253">
        <f t="shared" si="5"/>
        <v>0</v>
      </c>
      <c r="P58" s="253">
        <f t="shared" si="6"/>
        <v>0</v>
      </c>
      <c r="Q58" s="253">
        <f t="shared" si="7"/>
        <v>0</v>
      </c>
    </row>
    <row r="59" spans="2:17" ht="15" customHeight="1" x14ac:dyDescent="0.35">
      <c r="B59" s="58" t="str">
        <f t="shared" si="3"/>
        <v>!!!</v>
      </c>
      <c r="C59" s="164"/>
      <c r="D59" s="165"/>
      <c r="E59" s="165"/>
      <c r="F59" s="166"/>
      <c r="G59" s="61"/>
      <c r="H59" s="52"/>
      <c r="J59" s="253" t="str">
        <f t="shared" si="10"/>
        <v>Leer</v>
      </c>
      <c r="K59" s="253" t="str">
        <f t="shared" si="8"/>
        <v>Leer</v>
      </c>
      <c r="L59" s="253" t="str">
        <f>VLOOKUP($C59,{"29 - Psychiatrie (Erwachsene)","Psychiatrie23";"30 - Kinder- und Jugendpsychiatrie","KJPsychiatrie23";"31 - Psychosomatik","Psychosomatik";0,"Leer"},2,0)</f>
        <v>Leer</v>
      </c>
      <c r="M59" s="253">
        <f t="shared" si="9"/>
        <v>0</v>
      </c>
      <c r="N59" s="253">
        <f>VLOOKUP($C59,{"29 - Psychiatrie (Erwachsene)",1;"30 - Kinder- und Jugendpsychiatrie",1;"31 - Psychosomatik",1;"00 - Bitte eine Fachabteilung auswählen",0;0,0},2,0)</f>
        <v>0</v>
      </c>
      <c r="O59" s="253">
        <f t="shared" si="5"/>
        <v>0</v>
      </c>
      <c r="P59" s="253">
        <f t="shared" si="6"/>
        <v>0</v>
      </c>
      <c r="Q59" s="253">
        <f t="shared" si="7"/>
        <v>0</v>
      </c>
    </row>
    <row r="60" spans="2:17" ht="15" customHeight="1" x14ac:dyDescent="0.35">
      <c r="B60" s="58" t="str">
        <f t="shared" si="3"/>
        <v>!!!</v>
      </c>
      <c r="C60" s="164"/>
      <c r="D60" s="165"/>
      <c r="E60" s="165"/>
      <c r="F60" s="166"/>
      <c r="G60" s="61"/>
      <c r="H60" s="52"/>
      <c r="J60" s="253" t="str">
        <f t="shared" si="10"/>
        <v>Leer</v>
      </c>
      <c r="K60" s="253" t="str">
        <f t="shared" si="8"/>
        <v>Leer</v>
      </c>
      <c r="L60" s="253" t="str">
        <f>VLOOKUP($C60,{"29 - Psychiatrie (Erwachsene)","Psychiatrie23";"30 - Kinder- und Jugendpsychiatrie","KJPsychiatrie23";"31 - Psychosomatik","Psychosomatik";0,"Leer"},2,0)</f>
        <v>Leer</v>
      </c>
      <c r="M60" s="253">
        <f t="shared" si="9"/>
        <v>0</v>
      </c>
      <c r="N60" s="253">
        <f>VLOOKUP($C60,{"29 - Psychiatrie (Erwachsene)",1;"30 - Kinder- und Jugendpsychiatrie",1;"31 - Psychosomatik",1;"00 - Bitte eine Fachabteilung auswählen",0;0,0},2,0)</f>
        <v>0</v>
      </c>
      <c r="O60" s="253">
        <f t="shared" si="5"/>
        <v>0</v>
      </c>
      <c r="P60" s="253">
        <f t="shared" si="6"/>
        <v>0</v>
      </c>
      <c r="Q60" s="253">
        <f t="shared" si="7"/>
        <v>0</v>
      </c>
    </row>
    <row r="61" spans="2:17" ht="15" customHeight="1" x14ac:dyDescent="0.35">
      <c r="B61" s="58" t="str">
        <f t="shared" si="3"/>
        <v>!!!</v>
      </c>
      <c r="C61" s="164"/>
      <c r="D61" s="165"/>
      <c r="E61" s="165"/>
      <c r="F61" s="166"/>
      <c r="G61" s="61"/>
      <c r="H61" s="52"/>
      <c r="J61" s="253" t="str">
        <f t="shared" si="10"/>
        <v>Leer</v>
      </c>
      <c r="K61" s="253" t="str">
        <f t="shared" si="8"/>
        <v>Leer</v>
      </c>
      <c r="L61" s="253" t="str">
        <f>VLOOKUP($C61,{"29 - Psychiatrie (Erwachsene)","Psychiatrie23";"30 - Kinder- und Jugendpsychiatrie","KJPsychiatrie23";"31 - Psychosomatik","Psychosomatik";0,"Leer"},2,0)</f>
        <v>Leer</v>
      </c>
      <c r="M61" s="253">
        <f t="shared" si="9"/>
        <v>0</v>
      </c>
      <c r="N61" s="253">
        <f>VLOOKUP($C61,{"29 - Psychiatrie (Erwachsene)",1;"30 - Kinder- und Jugendpsychiatrie",1;"31 - Psychosomatik",1;"00 - Bitte eine Fachabteilung auswählen",0;0,0},2,0)</f>
        <v>0</v>
      </c>
      <c r="O61" s="253">
        <f t="shared" si="5"/>
        <v>0</v>
      </c>
      <c r="P61" s="253">
        <f t="shared" si="6"/>
        <v>0</v>
      </c>
      <c r="Q61" s="253">
        <f t="shared" si="7"/>
        <v>0</v>
      </c>
    </row>
    <row r="62" spans="2:17" ht="15" customHeight="1" x14ac:dyDescent="0.35">
      <c r="B62" s="58" t="str">
        <f t="shared" si="3"/>
        <v>!!!</v>
      </c>
      <c r="C62" s="164"/>
      <c r="D62" s="165"/>
      <c r="E62" s="165"/>
      <c r="F62" s="166"/>
      <c r="G62" s="61"/>
      <c r="H62" s="52"/>
      <c r="J62" s="253" t="str">
        <f t="shared" si="10"/>
        <v>Leer</v>
      </c>
      <c r="K62" s="253" t="str">
        <f t="shared" si="8"/>
        <v>Leer</v>
      </c>
      <c r="L62" s="253" t="str">
        <f>VLOOKUP($C62,{"29 - Psychiatrie (Erwachsene)","Psychiatrie23";"30 - Kinder- und Jugendpsychiatrie","KJPsychiatrie23";"31 - Psychosomatik","Psychosomatik";0,"Leer"},2,0)</f>
        <v>Leer</v>
      </c>
      <c r="M62" s="253">
        <f t="shared" si="9"/>
        <v>0</v>
      </c>
      <c r="N62" s="253">
        <f>VLOOKUP($C62,{"29 - Psychiatrie (Erwachsene)",1;"30 - Kinder- und Jugendpsychiatrie",1;"31 - Psychosomatik",1;"00 - Bitte eine Fachabteilung auswählen",0;0,0},2,0)</f>
        <v>0</v>
      </c>
      <c r="O62" s="253">
        <f t="shared" si="5"/>
        <v>0</v>
      </c>
      <c r="P62" s="253">
        <f t="shared" si="6"/>
        <v>0</v>
      </c>
      <c r="Q62" s="253">
        <f t="shared" si="7"/>
        <v>0</v>
      </c>
    </row>
    <row r="63" spans="2:17" ht="15" customHeight="1" x14ac:dyDescent="0.35">
      <c r="B63" s="58" t="str">
        <f t="shared" si="3"/>
        <v>!!!</v>
      </c>
      <c r="C63" s="164"/>
      <c r="D63" s="165"/>
      <c r="E63" s="165"/>
      <c r="F63" s="166"/>
      <c r="G63" s="61"/>
      <c r="H63" s="52"/>
      <c r="J63" s="253" t="str">
        <f t="shared" si="10"/>
        <v>Leer</v>
      </c>
      <c r="K63" s="253" t="str">
        <f t="shared" si="8"/>
        <v>Leer</v>
      </c>
      <c r="L63" s="253" t="str">
        <f>VLOOKUP($C63,{"29 - Psychiatrie (Erwachsene)","Psychiatrie23";"30 - Kinder- und Jugendpsychiatrie","KJPsychiatrie23";"31 - Psychosomatik","Psychosomatik";0,"Leer"},2,0)</f>
        <v>Leer</v>
      </c>
      <c r="M63" s="253">
        <f t="shared" si="9"/>
        <v>0</v>
      </c>
      <c r="N63" s="253">
        <f>VLOOKUP($C63,{"29 - Psychiatrie (Erwachsene)",1;"30 - Kinder- und Jugendpsychiatrie",1;"31 - Psychosomatik",1;"00 - Bitte eine Fachabteilung auswählen",0;0,0},2,0)</f>
        <v>0</v>
      </c>
      <c r="O63" s="253">
        <f t="shared" si="5"/>
        <v>0</v>
      </c>
      <c r="P63" s="253">
        <f t="shared" si="6"/>
        <v>0</v>
      </c>
      <c r="Q63" s="253">
        <f t="shared" si="7"/>
        <v>0</v>
      </c>
    </row>
    <row r="64" spans="2:17" ht="15" customHeight="1" x14ac:dyDescent="0.35">
      <c r="B64" s="58" t="str">
        <f t="shared" si="3"/>
        <v>!!!</v>
      </c>
      <c r="C64" s="164"/>
      <c r="D64" s="165"/>
      <c r="E64" s="165"/>
      <c r="F64" s="166"/>
      <c r="G64" s="61"/>
      <c r="H64" s="52"/>
      <c r="J64" s="253" t="str">
        <f t="shared" si="10"/>
        <v>Leer</v>
      </c>
      <c r="K64" s="253" t="str">
        <f t="shared" si="8"/>
        <v>Leer</v>
      </c>
      <c r="L64" s="253" t="str">
        <f>VLOOKUP($C64,{"29 - Psychiatrie (Erwachsene)","Psychiatrie23";"30 - Kinder- und Jugendpsychiatrie","KJPsychiatrie23";"31 - Psychosomatik","Psychosomatik";0,"Leer"},2,0)</f>
        <v>Leer</v>
      </c>
      <c r="M64" s="253">
        <f t="shared" si="9"/>
        <v>0</v>
      </c>
      <c r="N64" s="253">
        <f>VLOOKUP($C64,{"29 - Psychiatrie (Erwachsene)",1;"30 - Kinder- und Jugendpsychiatrie",1;"31 - Psychosomatik",1;"00 - Bitte eine Fachabteilung auswählen",0;0,0},2,0)</f>
        <v>0</v>
      </c>
      <c r="O64" s="253">
        <f t="shared" si="5"/>
        <v>0</v>
      </c>
      <c r="P64" s="253">
        <f t="shared" si="6"/>
        <v>0</v>
      </c>
      <c r="Q64" s="253">
        <f t="shared" si="7"/>
        <v>0</v>
      </c>
    </row>
    <row r="65" spans="2:17" ht="15" customHeight="1" x14ac:dyDescent="0.35">
      <c r="B65" s="58" t="str">
        <f t="shared" si="3"/>
        <v>!!!</v>
      </c>
      <c r="C65" s="164"/>
      <c r="D65" s="165"/>
      <c r="E65" s="165"/>
      <c r="F65" s="166"/>
      <c r="G65" s="61"/>
      <c r="H65" s="52"/>
      <c r="J65" s="253" t="str">
        <f t="shared" si="10"/>
        <v>Leer</v>
      </c>
      <c r="K65" s="253" t="str">
        <f t="shared" si="8"/>
        <v>Leer</v>
      </c>
      <c r="L65" s="253" t="str">
        <f>VLOOKUP($C65,{"29 - Psychiatrie (Erwachsene)","Psychiatrie23";"30 - Kinder- und Jugendpsychiatrie","KJPsychiatrie23";"31 - Psychosomatik","Psychosomatik";0,"Leer"},2,0)</f>
        <v>Leer</v>
      </c>
      <c r="M65" s="253">
        <f t="shared" si="9"/>
        <v>0</v>
      </c>
      <c r="N65" s="253">
        <f>VLOOKUP($C65,{"29 - Psychiatrie (Erwachsene)",1;"30 - Kinder- und Jugendpsychiatrie",1;"31 - Psychosomatik",1;"00 - Bitte eine Fachabteilung auswählen",0;0,0},2,0)</f>
        <v>0</v>
      </c>
      <c r="O65" s="253">
        <f t="shared" si="5"/>
        <v>0</v>
      </c>
      <c r="P65" s="253">
        <f t="shared" si="6"/>
        <v>0</v>
      </c>
      <c r="Q65" s="253">
        <f t="shared" si="7"/>
        <v>0</v>
      </c>
    </row>
    <row r="66" spans="2:17" ht="15" customHeight="1" x14ac:dyDescent="0.35">
      <c r="B66" s="58" t="str">
        <f t="shared" si="3"/>
        <v>!!!</v>
      </c>
      <c r="C66" s="164"/>
      <c r="D66" s="165"/>
      <c r="E66" s="165"/>
      <c r="F66" s="166"/>
      <c r="G66" s="61"/>
      <c r="H66" s="52"/>
      <c r="J66" s="253" t="str">
        <f t="shared" si="10"/>
        <v>Leer</v>
      </c>
      <c r="K66" s="253" t="str">
        <f t="shared" si="8"/>
        <v>Leer</v>
      </c>
      <c r="L66" s="253" t="str">
        <f>VLOOKUP($C66,{"29 - Psychiatrie (Erwachsene)","Psychiatrie23";"30 - Kinder- und Jugendpsychiatrie","KJPsychiatrie23";"31 - Psychosomatik","Psychosomatik";0,"Leer"},2,0)</f>
        <v>Leer</v>
      </c>
      <c r="M66" s="253">
        <f t="shared" si="9"/>
        <v>0</v>
      </c>
      <c r="N66" s="253">
        <f>VLOOKUP($C66,{"29 - Psychiatrie (Erwachsene)",1;"30 - Kinder- und Jugendpsychiatrie",1;"31 - Psychosomatik",1;"00 - Bitte eine Fachabteilung auswählen",0;0,0},2,0)</f>
        <v>0</v>
      </c>
      <c r="O66" s="253">
        <f t="shared" si="5"/>
        <v>0</v>
      </c>
      <c r="P66" s="253">
        <f t="shared" si="6"/>
        <v>0</v>
      </c>
      <c r="Q66" s="253">
        <f t="shared" si="7"/>
        <v>0</v>
      </c>
    </row>
    <row r="67" spans="2:17" ht="15" customHeight="1" x14ac:dyDescent="0.35">
      <c r="B67" s="58" t="str">
        <f t="shared" si="3"/>
        <v>!!!</v>
      </c>
      <c r="C67" s="164"/>
      <c r="D67" s="165"/>
      <c r="E67" s="165"/>
      <c r="F67" s="166"/>
      <c r="G67" s="61"/>
      <c r="H67" s="52"/>
      <c r="J67" s="253" t="str">
        <f t="shared" si="10"/>
        <v>Leer</v>
      </c>
      <c r="K67" s="253" t="str">
        <f t="shared" si="8"/>
        <v>Leer</v>
      </c>
      <c r="L67" s="253" t="str">
        <f>VLOOKUP($C67,{"29 - Psychiatrie (Erwachsene)","Psychiatrie23";"30 - Kinder- und Jugendpsychiatrie","KJPsychiatrie23";"31 - Psychosomatik","Psychosomatik";0,"Leer"},2,0)</f>
        <v>Leer</v>
      </c>
      <c r="M67" s="253">
        <f t="shared" si="9"/>
        <v>0</v>
      </c>
      <c r="N67" s="253">
        <f>VLOOKUP($C67,{"29 - Psychiatrie (Erwachsene)",1;"30 - Kinder- und Jugendpsychiatrie",1;"31 - Psychosomatik",1;"00 - Bitte eine Fachabteilung auswählen",0;0,0},2,0)</f>
        <v>0</v>
      </c>
      <c r="O67" s="253">
        <f t="shared" si="5"/>
        <v>0</v>
      </c>
      <c r="P67" s="253">
        <f t="shared" si="6"/>
        <v>0</v>
      </c>
      <c r="Q67" s="253">
        <f t="shared" si="7"/>
        <v>0</v>
      </c>
    </row>
    <row r="68" spans="2:17" ht="15" customHeight="1" x14ac:dyDescent="0.35">
      <c r="B68" s="58" t="str">
        <f t="shared" si="3"/>
        <v>!!!</v>
      </c>
      <c r="C68" s="164"/>
      <c r="D68" s="165"/>
      <c r="E68" s="165"/>
      <c r="F68" s="166"/>
      <c r="G68" s="61"/>
      <c r="H68" s="52"/>
      <c r="J68" s="253" t="str">
        <f t="shared" si="10"/>
        <v>Leer</v>
      </c>
      <c r="K68" s="253" t="str">
        <f t="shared" si="8"/>
        <v>Leer</v>
      </c>
      <c r="L68" s="253" t="str">
        <f>VLOOKUP($C68,{"29 - Psychiatrie (Erwachsene)","Psychiatrie23";"30 - Kinder- und Jugendpsychiatrie","KJPsychiatrie23";"31 - Psychosomatik","Psychosomatik";0,"Leer"},2,0)</f>
        <v>Leer</v>
      </c>
      <c r="M68" s="253">
        <f t="shared" si="9"/>
        <v>0</v>
      </c>
      <c r="N68" s="253">
        <f>VLOOKUP($C68,{"29 - Psychiatrie (Erwachsene)",1;"30 - Kinder- und Jugendpsychiatrie",1;"31 - Psychosomatik",1;"00 - Bitte eine Fachabteilung auswählen",0;0,0},2,0)</f>
        <v>0</v>
      </c>
      <c r="O68" s="253">
        <f t="shared" si="5"/>
        <v>0</v>
      </c>
      <c r="P68" s="253">
        <f t="shared" si="6"/>
        <v>0</v>
      </c>
      <c r="Q68" s="253">
        <f t="shared" si="7"/>
        <v>0</v>
      </c>
    </row>
    <row r="69" spans="2:17" ht="15" customHeight="1" x14ac:dyDescent="0.35">
      <c r="B69" s="58" t="str">
        <f t="shared" si="3"/>
        <v>!!!</v>
      </c>
      <c r="C69" s="164"/>
      <c r="D69" s="165"/>
      <c r="E69" s="165"/>
      <c r="F69" s="166"/>
      <c r="G69" s="61"/>
      <c r="H69" s="52"/>
      <c r="J69" s="253" t="str">
        <f t="shared" si="10"/>
        <v>Leer</v>
      </c>
      <c r="K69" s="253" t="str">
        <f t="shared" si="8"/>
        <v>Leer</v>
      </c>
      <c r="L69" s="253" t="str">
        <f>VLOOKUP($C69,{"29 - Psychiatrie (Erwachsene)","Psychiatrie23";"30 - Kinder- und Jugendpsychiatrie","KJPsychiatrie23";"31 - Psychosomatik","Psychosomatik";0,"Leer"},2,0)</f>
        <v>Leer</v>
      </c>
      <c r="M69" s="253">
        <f t="shared" si="9"/>
        <v>0</v>
      </c>
      <c r="N69" s="253">
        <f>VLOOKUP($C69,{"29 - Psychiatrie (Erwachsene)",1;"30 - Kinder- und Jugendpsychiatrie",1;"31 - Psychosomatik",1;"00 - Bitte eine Fachabteilung auswählen",0;0,0},2,0)</f>
        <v>0</v>
      </c>
      <c r="O69" s="253">
        <f t="shared" si="5"/>
        <v>0</v>
      </c>
      <c r="P69" s="253">
        <f t="shared" si="6"/>
        <v>0</v>
      </c>
      <c r="Q69" s="253">
        <f t="shared" si="7"/>
        <v>0</v>
      </c>
    </row>
    <row r="70" spans="2:17" ht="15" customHeight="1" x14ac:dyDescent="0.35">
      <c r="B70" s="58" t="str">
        <f t="shared" si="3"/>
        <v>!!!</v>
      </c>
      <c r="C70" s="164"/>
      <c r="D70" s="165"/>
      <c r="E70" s="165"/>
      <c r="F70" s="166"/>
      <c r="G70" s="61"/>
      <c r="H70" s="52"/>
      <c r="J70" s="253" t="str">
        <f t="shared" si="10"/>
        <v>Leer</v>
      </c>
      <c r="K70" s="253" t="str">
        <f t="shared" si="8"/>
        <v>Leer</v>
      </c>
      <c r="L70" s="253" t="str">
        <f>VLOOKUP($C70,{"29 - Psychiatrie (Erwachsene)","Psychiatrie23";"30 - Kinder- und Jugendpsychiatrie","KJPsychiatrie23";"31 - Psychosomatik","Psychosomatik";0,"Leer"},2,0)</f>
        <v>Leer</v>
      </c>
      <c r="M70" s="253">
        <f t="shared" si="9"/>
        <v>0</v>
      </c>
      <c r="N70" s="253">
        <f>VLOOKUP($C70,{"29 - Psychiatrie (Erwachsene)",1;"30 - Kinder- und Jugendpsychiatrie",1;"31 - Psychosomatik",1;"00 - Bitte eine Fachabteilung auswählen",0;0,0},2,0)</f>
        <v>0</v>
      </c>
      <c r="O70" s="253">
        <f t="shared" si="5"/>
        <v>0</v>
      </c>
      <c r="P70" s="253">
        <f t="shared" si="6"/>
        <v>0</v>
      </c>
      <c r="Q70" s="253">
        <f t="shared" si="7"/>
        <v>0</v>
      </c>
    </row>
    <row r="71" spans="2:17" ht="15" customHeight="1" x14ac:dyDescent="0.35">
      <c r="B71" s="58" t="str">
        <f t="shared" si="3"/>
        <v>!!!</v>
      </c>
      <c r="C71" s="164"/>
      <c r="D71" s="165"/>
      <c r="E71" s="165"/>
      <c r="F71" s="166"/>
      <c r="G71" s="61"/>
      <c r="H71" s="52"/>
      <c r="J71" s="253" t="str">
        <f t="shared" si="10"/>
        <v>Leer</v>
      </c>
      <c r="K71" s="253" t="str">
        <f t="shared" si="8"/>
        <v>Leer</v>
      </c>
      <c r="L71" s="253" t="str">
        <f>VLOOKUP($C71,{"29 - Psychiatrie (Erwachsene)","Psychiatrie23";"30 - Kinder- und Jugendpsychiatrie","KJPsychiatrie23";"31 - Psychosomatik","Psychosomatik";0,"Leer"},2,0)</f>
        <v>Leer</v>
      </c>
      <c r="M71" s="253">
        <f t="shared" si="9"/>
        <v>0</v>
      </c>
      <c r="N71" s="253">
        <f>VLOOKUP($C71,{"29 - Psychiatrie (Erwachsene)",1;"30 - Kinder- und Jugendpsychiatrie",1;"31 - Psychosomatik",1;"00 - Bitte eine Fachabteilung auswählen",0;0,0},2,0)</f>
        <v>0</v>
      </c>
      <c r="O71" s="253">
        <f t="shared" si="5"/>
        <v>0</v>
      </c>
      <c r="P71" s="253">
        <f t="shared" si="6"/>
        <v>0</v>
      </c>
      <c r="Q71" s="253">
        <f t="shared" si="7"/>
        <v>0</v>
      </c>
    </row>
    <row r="72" spans="2:17" ht="15" customHeight="1" x14ac:dyDescent="0.35">
      <c r="B72" s="58" t="str">
        <f t="shared" si="3"/>
        <v>!!!</v>
      </c>
      <c r="C72" s="164"/>
      <c r="D72" s="165"/>
      <c r="E72" s="165"/>
      <c r="F72" s="166"/>
      <c r="G72" s="61"/>
      <c r="H72" s="52"/>
      <c r="J72" s="253" t="str">
        <f t="shared" si="10"/>
        <v>Leer</v>
      </c>
      <c r="K72" s="253" t="str">
        <f t="shared" si="8"/>
        <v>Leer</v>
      </c>
      <c r="L72" s="253" t="str">
        <f>VLOOKUP($C72,{"29 - Psychiatrie (Erwachsene)","Psychiatrie23";"30 - Kinder- und Jugendpsychiatrie","KJPsychiatrie23";"31 - Psychosomatik","Psychosomatik";0,"Leer"},2,0)</f>
        <v>Leer</v>
      </c>
      <c r="M72" s="253">
        <f t="shared" si="9"/>
        <v>0</v>
      </c>
      <c r="N72" s="253">
        <f>VLOOKUP($C72,{"29 - Psychiatrie (Erwachsene)",1;"30 - Kinder- und Jugendpsychiatrie",1;"31 - Psychosomatik",1;"00 - Bitte eine Fachabteilung auswählen",0;0,0},2,0)</f>
        <v>0</v>
      </c>
      <c r="O72" s="253">
        <f t="shared" si="5"/>
        <v>0</v>
      </c>
      <c r="P72" s="253">
        <f t="shared" si="6"/>
        <v>0</v>
      </c>
      <c r="Q72" s="253">
        <f t="shared" si="7"/>
        <v>0</v>
      </c>
    </row>
    <row r="73" spans="2:17" ht="15" customHeight="1" x14ac:dyDescent="0.35">
      <c r="B73" s="58" t="str">
        <f t="shared" si="3"/>
        <v>!!!</v>
      </c>
      <c r="C73" s="164"/>
      <c r="D73" s="165"/>
      <c r="E73" s="165"/>
      <c r="F73" s="166"/>
      <c r="G73" s="61"/>
      <c r="H73" s="52"/>
      <c r="J73" s="253" t="str">
        <f t="shared" si="10"/>
        <v>Leer</v>
      </c>
      <c r="K73" s="253" t="str">
        <f t="shared" si="8"/>
        <v>Leer</v>
      </c>
      <c r="L73" s="253" t="str">
        <f>VLOOKUP($C73,{"29 - Psychiatrie (Erwachsene)","Psychiatrie23";"30 - Kinder- und Jugendpsychiatrie","KJPsychiatrie23";"31 - Psychosomatik","Psychosomatik";0,"Leer"},2,0)</f>
        <v>Leer</v>
      </c>
      <c r="M73" s="253">
        <f t="shared" si="9"/>
        <v>0</v>
      </c>
      <c r="N73" s="253">
        <f>VLOOKUP($C73,{"29 - Psychiatrie (Erwachsene)",1;"30 - Kinder- und Jugendpsychiatrie",1;"31 - Psychosomatik",1;"00 - Bitte eine Fachabteilung auswählen",0;0,0},2,0)</f>
        <v>0</v>
      </c>
      <c r="O73" s="253">
        <f t="shared" si="5"/>
        <v>0</v>
      </c>
      <c r="P73" s="253">
        <f t="shared" si="6"/>
        <v>0</v>
      </c>
      <c r="Q73" s="253">
        <f t="shared" si="7"/>
        <v>0</v>
      </c>
    </row>
    <row r="74" spans="2:17" ht="15" customHeight="1" x14ac:dyDescent="0.35">
      <c r="B74" s="58" t="str">
        <f t="shared" si="3"/>
        <v>!!!</v>
      </c>
      <c r="C74" s="164"/>
      <c r="D74" s="165"/>
      <c r="E74" s="165"/>
      <c r="F74" s="166"/>
      <c r="G74" s="61"/>
      <c r="H74" s="52"/>
      <c r="J74" s="253" t="str">
        <f t="shared" si="10"/>
        <v>Leer</v>
      </c>
      <c r="K74" s="253" t="str">
        <f t="shared" si="8"/>
        <v>Leer</v>
      </c>
      <c r="L74" s="253" t="str">
        <f>VLOOKUP($C74,{"29 - Psychiatrie (Erwachsene)","Psychiatrie23";"30 - Kinder- und Jugendpsychiatrie","KJPsychiatrie23";"31 - Psychosomatik","Psychosomatik";0,"Leer"},2,0)</f>
        <v>Leer</v>
      </c>
      <c r="M74" s="253">
        <f t="shared" si="9"/>
        <v>0</v>
      </c>
      <c r="N74" s="253">
        <f>VLOOKUP($C74,{"29 - Psychiatrie (Erwachsene)",1;"30 - Kinder- und Jugendpsychiatrie",1;"31 - Psychosomatik",1;"00 - Bitte eine Fachabteilung auswählen",0;0,0},2,0)</f>
        <v>0</v>
      </c>
      <c r="O74" s="253">
        <f t="shared" si="5"/>
        <v>0</v>
      </c>
      <c r="P74" s="253">
        <f t="shared" si="6"/>
        <v>0</v>
      </c>
      <c r="Q74" s="253">
        <f t="shared" si="7"/>
        <v>0</v>
      </c>
    </row>
    <row r="75" spans="2:17" ht="15" customHeight="1" x14ac:dyDescent="0.35">
      <c r="B75" s="58" t="str">
        <f t="shared" si="3"/>
        <v>!!!</v>
      </c>
      <c r="C75" s="164"/>
      <c r="D75" s="165"/>
      <c r="E75" s="165"/>
      <c r="F75" s="166"/>
      <c r="G75" s="61"/>
      <c r="H75" s="52"/>
      <c r="J75" s="253" t="str">
        <f t="shared" si="10"/>
        <v>Leer</v>
      </c>
      <c r="K75" s="253" t="str">
        <f t="shared" si="8"/>
        <v>Leer</v>
      </c>
      <c r="L75" s="253" t="str">
        <f>VLOOKUP($C75,{"29 - Psychiatrie (Erwachsene)","Psychiatrie23";"30 - Kinder- und Jugendpsychiatrie","KJPsychiatrie23";"31 - Psychosomatik","Psychosomatik";0,"Leer"},2,0)</f>
        <v>Leer</v>
      </c>
      <c r="M75" s="253">
        <f t="shared" si="9"/>
        <v>0</v>
      </c>
      <c r="N75" s="253">
        <f>VLOOKUP($C75,{"29 - Psychiatrie (Erwachsene)",1;"30 - Kinder- und Jugendpsychiatrie",1;"31 - Psychosomatik",1;"00 - Bitte eine Fachabteilung auswählen",0;0,0},2,0)</f>
        <v>0</v>
      </c>
      <c r="O75" s="253">
        <f t="shared" si="5"/>
        <v>0</v>
      </c>
      <c r="P75" s="253">
        <f t="shared" si="6"/>
        <v>0</v>
      </c>
      <c r="Q75" s="253">
        <f t="shared" si="7"/>
        <v>0</v>
      </c>
    </row>
    <row r="76" spans="2:17" ht="15" customHeight="1" x14ac:dyDescent="0.35">
      <c r="B76" s="58" t="str">
        <f t="shared" si="3"/>
        <v>!!!</v>
      </c>
      <c r="C76" s="164"/>
      <c r="D76" s="165"/>
      <c r="E76" s="165"/>
      <c r="F76" s="166"/>
      <c r="G76" s="61"/>
      <c r="H76" s="52"/>
      <c r="J76" s="253" t="str">
        <f t="shared" si="10"/>
        <v>Leer</v>
      </c>
      <c r="K76" s="253" t="str">
        <f t="shared" si="8"/>
        <v>Leer</v>
      </c>
      <c r="L76" s="253" t="str">
        <f>VLOOKUP($C76,{"29 - Psychiatrie (Erwachsene)","Psychiatrie23";"30 - Kinder- und Jugendpsychiatrie","KJPsychiatrie23";"31 - Psychosomatik","Psychosomatik";0,"Leer"},2,0)</f>
        <v>Leer</v>
      </c>
      <c r="M76" s="253">
        <f t="shared" si="9"/>
        <v>0</v>
      </c>
      <c r="N76" s="253">
        <f>VLOOKUP($C76,{"29 - Psychiatrie (Erwachsene)",1;"30 - Kinder- und Jugendpsychiatrie",1;"31 - Psychosomatik",1;"00 - Bitte eine Fachabteilung auswählen",0;0,0},2,0)</f>
        <v>0</v>
      </c>
      <c r="O76" s="253">
        <f t="shared" si="5"/>
        <v>0</v>
      </c>
      <c r="P76" s="253">
        <f t="shared" si="6"/>
        <v>0</v>
      </c>
      <c r="Q76" s="253">
        <f t="shared" si="7"/>
        <v>0</v>
      </c>
    </row>
    <row r="77" spans="2:17" ht="15" customHeight="1" x14ac:dyDescent="0.35">
      <c r="B77" s="58" t="str">
        <f t="shared" si="3"/>
        <v>!!!</v>
      </c>
      <c r="C77" s="164"/>
      <c r="D77" s="165"/>
      <c r="E77" s="165"/>
      <c r="F77" s="166"/>
      <c r="G77" s="61"/>
      <c r="H77" s="52"/>
      <c r="J77" s="253" t="str">
        <f t="shared" si="10"/>
        <v>Leer</v>
      </c>
      <c r="K77" s="253" t="str">
        <f t="shared" si="8"/>
        <v>Leer</v>
      </c>
      <c r="L77" s="253" t="str">
        <f>VLOOKUP($C77,{"29 - Psychiatrie (Erwachsene)","Psychiatrie23";"30 - Kinder- und Jugendpsychiatrie","KJPsychiatrie23";"31 - Psychosomatik","Psychosomatik";0,"Leer"},2,0)</f>
        <v>Leer</v>
      </c>
      <c r="M77" s="253">
        <f t="shared" si="9"/>
        <v>0</v>
      </c>
      <c r="N77" s="253">
        <f>VLOOKUP($C77,{"29 - Psychiatrie (Erwachsene)",1;"30 - Kinder- und Jugendpsychiatrie",1;"31 - Psychosomatik",1;"00 - Bitte eine Fachabteilung auswählen",0;0,0},2,0)</f>
        <v>0</v>
      </c>
      <c r="O77" s="253">
        <f t="shared" si="5"/>
        <v>0</v>
      </c>
      <c r="P77" s="253">
        <f t="shared" si="6"/>
        <v>0</v>
      </c>
      <c r="Q77" s="253">
        <f t="shared" si="7"/>
        <v>0</v>
      </c>
    </row>
    <row r="78" spans="2:17" ht="15" customHeight="1" x14ac:dyDescent="0.35">
      <c r="B78" s="58" t="str">
        <f t="shared" si="3"/>
        <v>!!!</v>
      </c>
      <c r="C78" s="164"/>
      <c r="D78" s="165"/>
      <c r="E78" s="165"/>
      <c r="F78" s="166"/>
      <c r="G78" s="61"/>
      <c r="H78" s="52"/>
      <c r="J78" s="253" t="str">
        <f t="shared" si="10"/>
        <v>Leer</v>
      </c>
      <c r="K78" s="253" t="str">
        <f t="shared" si="8"/>
        <v>Leer</v>
      </c>
      <c r="L78" s="253" t="str">
        <f>VLOOKUP($C78,{"29 - Psychiatrie (Erwachsene)","Psychiatrie23";"30 - Kinder- und Jugendpsychiatrie","KJPsychiatrie23";"31 - Psychosomatik","Psychosomatik";0,"Leer"},2,0)</f>
        <v>Leer</v>
      </c>
      <c r="M78" s="253">
        <f t="shared" si="9"/>
        <v>0</v>
      </c>
      <c r="N78" s="253">
        <f>VLOOKUP($C78,{"29 - Psychiatrie (Erwachsene)",1;"30 - Kinder- und Jugendpsychiatrie",1;"31 - Psychosomatik",1;"00 - Bitte eine Fachabteilung auswählen",0;0,0},2,0)</f>
        <v>0</v>
      </c>
      <c r="O78" s="253">
        <f t="shared" si="5"/>
        <v>0</v>
      </c>
      <c r="P78" s="253">
        <f t="shared" si="6"/>
        <v>0</v>
      </c>
      <c r="Q78" s="253">
        <f t="shared" si="7"/>
        <v>0</v>
      </c>
    </row>
    <row r="79" spans="2:17" ht="15" customHeight="1" x14ac:dyDescent="0.35">
      <c r="B79" s="58" t="str">
        <f t="shared" si="3"/>
        <v>!!!</v>
      </c>
      <c r="C79" s="164"/>
      <c r="D79" s="165"/>
      <c r="E79" s="165"/>
      <c r="F79" s="166"/>
      <c r="G79" s="61"/>
      <c r="H79" s="52"/>
      <c r="J79" s="253" t="str">
        <f t="shared" si="10"/>
        <v>Leer</v>
      </c>
      <c r="K79" s="253" t="str">
        <f t="shared" si="8"/>
        <v>Leer</v>
      </c>
      <c r="L79" s="253" t="str">
        <f>VLOOKUP($C79,{"29 - Psychiatrie (Erwachsene)","Psychiatrie23";"30 - Kinder- und Jugendpsychiatrie","KJPsychiatrie23";"31 - Psychosomatik","Psychosomatik";0,"Leer"},2,0)</f>
        <v>Leer</v>
      </c>
      <c r="M79" s="253">
        <f t="shared" si="9"/>
        <v>0</v>
      </c>
      <c r="N79" s="253">
        <f>VLOOKUP($C79,{"29 - Psychiatrie (Erwachsene)",1;"30 - Kinder- und Jugendpsychiatrie",1;"31 - Psychosomatik",1;"00 - Bitte eine Fachabteilung auswählen",0;0,0},2,0)</f>
        <v>0</v>
      </c>
      <c r="O79" s="253">
        <f t="shared" si="5"/>
        <v>0</v>
      </c>
      <c r="P79" s="253">
        <f t="shared" si="6"/>
        <v>0</v>
      </c>
      <c r="Q79" s="253">
        <f t="shared" si="7"/>
        <v>0</v>
      </c>
    </row>
    <row r="80" spans="2:17" ht="15" customHeight="1" x14ac:dyDescent="0.35">
      <c r="B80" s="58" t="str">
        <f t="shared" si="3"/>
        <v>!!!</v>
      </c>
      <c r="C80" s="164"/>
      <c r="D80" s="165"/>
      <c r="E80" s="165"/>
      <c r="F80" s="166"/>
      <c r="G80" s="61"/>
      <c r="H80" s="52"/>
      <c r="J80" s="253" t="str">
        <f t="shared" si="10"/>
        <v>Leer</v>
      </c>
      <c r="K80" s="253" t="str">
        <f t="shared" si="8"/>
        <v>Leer</v>
      </c>
      <c r="L80" s="253" t="str">
        <f>VLOOKUP($C80,{"29 - Psychiatrie (Erwachsene)","Psychiatrie23";"30 - Kinder- und Jugendpsychiatrie","KJPsychiatrie23";"31 - Psychosomatik","Psychosomatik";0,"Leer"},2,0)</f>
        <v>Leer</v>
      </c>
      <c r="M80" s="253">
        <f t="shared" si="9"/>
        <v>0</v>
      </c>
      <c r="N80" s="253">
        <f>VLOOKUP($C80,{"29 - Psychiatrie (Erwachsene)",1;"30 - Kinder- und Jugendpsychiatrie",1;"31 - Psychosomatik",1;"00 - Bitte eine Fachabteilung auswählen",0;0,0},2,0)</f>
        <v>0</v>
      </c>
      <c r="O80" s="253">
        <f t="shared" si="5"/>
        <v>0</v>
      </c>
      <c r="P80" s="253">
        <f t="shared" si="6"/>
        <v>0</v>
      </c>
      <c r="Q80" s="253">
        <f t="shared" si="7"/>
        <v>0</v>
      </c>
    </row>
    <row r="81" spans="2:17" ht="15" customHeight="1" x14ac:dyDescent="0.35">
      <c r="B81" s="58" t="str">
        <f t="shared" si="3"/>
        <v>!!!</v>
      </c>
      <c r="C81" s="164"/>
      <c r="D81" s="165"/>
      <c r="E81" s="165"/>
      <c r="F81" s="166"/>
      <c r="G81" s="61"/>
      <c r="H81" s="52"/>
      <c r="J81" s="253" t="str">
        <f t="shared" si="10"/>
        <v>Leer</v>
      </c>
      <c r="K81" s="253" t="str">
        <f t="shared" si="8"/>
        <v>Leer</v>
      </c>
      <c r="L81" s="253" t="str">
        <f>VLOOKUP($C81,{"29 - Psychiatrie (Erwachsene)","Psychiatrie23";"30 - Kinder- und Jugendpsychiatrie","KJPsychiatrie23";"31 - Psychosomatik","Psychosomatik";0,"Leer"},2,0)</f>
        <v>Leer</v>
      </c>
      <c r="M81" s="253">
        <f t="shared" si="9"/>
        <v>0</v>
      </c>
      <c r="N81" s="253">
        <f>VLOOKUP($C81,{"29 - Psychiatrie (Erwachsene)",1;"30 - Kinder- und Jugendpsychiatrie",1;"31 - Psychosomatik",1;"00 - Bitte eine Fachabteilung auswählen",0;0,0},2,0)</f>
        <v>0</v>
      </c>
      <c r="O81" s="253">
        <f t="shared" si="5"/>
        <v>0</v>
      </c>
      <c r="P81" s="253">
        <f t="shared" si="6"/>
        <v>0</v>
      </c>
      <c r="Q81" s="253">
        <f t="shared" si="7"/>
        <v>0</v>
      </c>
    </row>
    <row r="82" spans="2:17" ht="15" customHeight="1" x14ac:dyDescent="0.35">
      <c r="B82" s="58" t="str">
        <f t="shared" si="3"/>
        <v>!!!</v>
      </c>
      <c r="C82" s="164"/>
      <c r="D82" s="165"/>
      <c r="E82" s="165"/>
      <c r="F82" s="166"/>
      <c r="G82" s="61"/>
      <c r="H82" s="52"/>
      <c r="J82" s="253" t="str">
        <f t="shared" si="10"/>
        <v>Leer</v>
      </c>
      <c r="K82" s="253" t="str">
        <f t="shared" si="8"/>
        <v>Leer</v>
      </c>
      <c r="L82" s="253" t="str">
        <f>VLOOKUP($C82,{"29 - Psychiatrie (Erwachsene)","Psychiatrie23";"30 - Kinder- und Jugendpsychiatrie","KJPsychiatrie23";"31 - Psychosomatik","Psychosomatik";0,"Leer"},2,0)</f>
        <v>Leer</v>
      </c>
      <c r="M82" s="253">
        <f t="shared" si="9"/>
        <v>0</v>
      </c>
      <c r="N82" s="253">
        <f>VLOOKUP($C82,{"29 - Psychiatrie (Erwachsene)",1;"30 - Kinder- und Jugendpsychiatrie",1;"31 - Psychosomatik",1;"00 - Bitte eine Fachabteilung auswählen",0;0,0},2,0)</f>
        <v>0</v>
      </c>
      <c r="O82" s="253">
        <f t="shared" si="5"/>
        <v>0</v>
      </c>
      <c r="P82" s="253">
        <f t="shared" si="6"/>
        <v>0</v>
      </c>
      <c r="Q82" s="253">
        <f t="shared" si="7"/>
        <v>0</v>
      </c>
    </row>
    <row r="83" spans="2:17" ht="15" customHeight="1" x14ac:dyDescent="0.35">
      <c r="B83" s="58" t="str">
        <f t="shared" si="3"/>
        <v>!!!</v>
      </c>
      <c r="C83" s="164"/>
      <c r="D83" s="165"/>
      <c r="E83" s="165"/>
      <c r="F83" s="166"/>
      <c r="G83" s="61"/>
      <c r="H83" s="52"/>
      <c r="J83" s="253" t="str">
        <f t="shared" si="10"/>
        <v>Leer</v>
      </c>
      <c r="K83" s="253" t="str">
        <f t="shared" si="8"/>
        <v>Leer</v>
      </c>
      <c r="L83" s="253" t="str">
        <f>VLOOKUP($C83,{"29 - Psychiatrie (Erwachsene)","Psychiatrie23";"30 - Kinder- und Jugendpsychiatrie","KJPsychiatrie23";"31 - Psychosomatik","Psychosomatik";0,"Leer"},2,0)</f>
        <v>Leer</v>
      </c>
      <c r="M83" s="253">
        <f t="shared" si="9"/>
        <v>0</v>
      </c>
      <c r="N83" s="253">
        <f>VLOOKUP($C83,{"29 - Psychiatrie (Erwachsene)",1;"30 - Kinder- und Jugendpsychiatrie",1;"31 - Psychosomatik",1;"00 - Bitte eine Fachabteilung auswählen",0;0,0},2,0)</f>
        <v>0</v>
      </c>
      <c r="O83" s="253">
        <f t="shared" si="5"/>
        <v>0</v>
      </c>
      <c r="P83" s="253">
        <f t="shared" si="6"/>
        <v>0</v>
      </c>
      <c r="Q83" s="253">
        <f t="shared" si="7"/>
        <v>0</v>
      </c>
    </row>
    <row r="84" spans="2:17" ht="15" customHeight="1" x14ac:dyDescent="0.35">
      <c r="B84" s="58" t="str">
        <f t="shared" si="3"/>
        <v>!!!</v>
      </c>
      <c r="C84" s="164"/>
      <c r="D84" s="165"/>
      <c r="E84" s="165"/>
      <c r="F84" s="166"/>
      <c r="G84" s="61"/>
      <c r="H84" s="52"/>
      <c r="J84" s="253" t="str">
        <f t="shared" si="10"/>
        <v>Leer</v>
      </c>
      <c r="K84" s="253" t="str">
        <f t="shared" si="8"/>
        <v>Leer</v>
      </c>
      <c r="L84" s="253" t="str">
        <f>VLOOKUP($C84,{"29 - Psychiatrie (Erwachsene)","Psychiatrie23";"30 - Kinder- und Jugendpsychiatrie","KJPsychiatrie23";"31 - Psychosomatik","Psychosomatik";0,"Leer"},2,0)</f>
        <v>Leer</v>
      </c>
      <c r="M84" s="253">
        <f t="shared" si="9"/>
        <v>0</v>
      </c>
      <c r="N84" s="253">
        <f>VLOOKUP($C84,{"29 - Psychiatrie (Erwachsene)",1;"30 - Kinder- und Jugendpsychiatrie",1;"31 - Psychosomatik",1;"00 - Bitte eine Fachabteilung auswählen",0;0,0},2,0)</f>
        <v>0</v>
      </c>
      <c r="O84" s="253">
        <f t="shared" si="5"/>
        <v>0</v>
      </c>
      <c r="P84" s="253">
        <f t="shared" si="6"/>
        <v>0</v>
      </c>
      <c r="Q84" s="253">
        <f t="shared" si="7"/>
        <v>0</v>
      </c>
    </row>
    <row r="85" spans="2:17" ht="15" customHeight="1" x14ac:dyDescent="0.35">
      <c r="B85" s="58" t="str">
        <f t="shared" si="3"/>
        <v>!!!</v>
      </c>
      <c r="C85" s="164"/>
      <c r="D85" s="165"/>
      <c r="E85" s="165"/>
      <c r="F85" s="166"/>
      <c r="G85" s="61"/>
      <c r="H85" s="52"/>
      <c r="J85" s="253" t="str">
        <f t="shared" si="10"/>
        <v>Leer</v>
      </c>
      <c r="K85" s="253" t="str">
        <f t="shared" si="8"/>
        <v>Leer</v>
      </c>
      <c r="L85" s="253" t="str">
        <f>VLOOKUP($C85,{"29 - Psychiatrie (Erwachsene)","Psychiatrie23";"30 - Kinder- und Jugendpsychiatrie","KJPsychiatrie23";"31 - Psychosomatik","Psychosomatik";0,"Leer"},2,0)</f>
        <v>Leer</v>
      </c>
      <c r="M85" s="253">
        <f t="shared" si="9"/>
        <v>0</v>
      </c>
      <c r="N85" s="253">
        <f>VLOOKUP($C85,{"29 - Psychiatrie (Erwachsene)",1;"30 - Kinder- und Jugendpsychiatrie",1;"31 - Psychosomatik",1;"00 - Bitte eine Fachabteilung auswählen",0;0,0},2,0)</f>
        <v>0</v>
      </c>
      <c r="O85" s="253">
        <f t="shared" si="5"/>
        <v>0</v>
      </c>
      <c r="P85" s="253">
        <f t="shared" si="6"/>
        <v>0</v>
      </c>
      <c r="Q85" s="253">
        <f t="shared" si="7"/>
        <v>0</v>
      </c>
    </row>
    <row r="86" spans="2:17" ht="15" customHeight="1" x14ac:dyDescent="0.35">
      <c r="B86" s="58" t="str">
        <f t="shared" si="3"/>
        <v>!!!</v>
      </c>
      <c r="C86" s="164"/>
      <c r="D86" s="165"/>
      <c r="E86" s="165"/>
      <c r="F86" s="166"/>
      <c r="G86" s="61"/>
      <c r="H86" s="52"/>
      <c r="J86" s="253" t="str">
        <f t="shared" si="10"/>
        <v>Leer</v>
      </c>
      <c r="K86" s="253" t="str">
        <f t="shared" si="8"/>
        <v>Leer</v>
      </c>
      <c r="L86" s="253" t="str">
        <f>VLOOKUP($C86,{"29 - Psychiatrie (Erwachsene)","Psychiatrie23";"30 - Kinder- und Jugendpsychiatrie","KJPsychiatrie23";"31 - Psychosomatik","Psychosomatik";0,"Leer"},2,0)</f>
        <v>Leer</v>
      </c>
      <c r="M86" s="253">
        <f t="shared" si="9"/>
        <v>0</v>
      </c>
      <c r="N86" s="253">
        <f>VLOOKUP($C86,{"29 - Psychiatrie (Erwachsene)",1;"30 - Kinder- und Jugendpsychiatrie",1;"31 - Psychosomatik",1;"00 - Bitte eine Fachabteilung auswählen",0;0,0},2,0)</f>
        <v>0</v>
      </c>
      <c r="O86" s="253">
        <f t="shared" si="5"/>
        <v>0</v>
      </c>
      <c r="P86" s="253">
        <f t="shared" si="6"/>
        <v>0</v>
      </c>
      <c r="Q86" s="253">
        <f t="shared" si="7"/>
        <v>0</v>
      </c>
    </row>
    <row r="87" spans="2:17" ht="15" customHeight="1" x14ac:dyDescent="0.35">
      <c r="B87" s="58" t="str">
        <f t="shared" si="3"/>
        <v>!!!</v>
      </c>
      <c r="C87" s="164"/>
      <c r="D87" s="165"/>
      <c r="E87" s="165"/>
      <c r="F87" s="166"/>
      <c r="G87" s="61"/>
      <c r="H87" s="52"/>
      <c r="J87" s="253" t="str">
        <f t="shared" si="10"/>
        <v>Leer</v>
      </c>
      <c r="K87" s="253" t="str">
        <f t="shared" ref="K87:K118" si="11">IF(C87&lt;&gt;"","JBJ","Leer")</f>
        <v>Leer</v>
      </c>
      <c r="L87" s="253" t="str">
        <f>VLOOKUP($C87,{"29 - Psychiatrie (Erwachsene)","Psychiatrie23";"30 - Kinder- und Jugendpsychiatrie","KJPsychiatrie23";"31 - Psychosomatik","Psychosomatik";0,"Leer"},2,0)</f>
        <v>Leer</v>
      </c>
      <c r="M87" s="253">
        <f t="shared" ref="M87:M118" si="12">IF(LEN(B87)&gt;0,0,1)</f>
        <v>0</v>
      </c>
      <c r="N87" s="253">
        <f>VLOOKUP($C87,{"29 - Psychiatrie (Erwachsene)",1;"30 - Kinder- und Jugendpsychiatrie",1;"31 - Psychosomatik",1;"00 - Bitte eine Fachabteilung auswählen",0;0,0},2,0)</f>
        <v>0</v>
      </c>
      <c r="O87" s="253">
        <f t="shared" si="5"/>
        <v>0</v>
      </c>
      <c r="P87" s="253">
        <f t="shared" si="6"/>
        <v>0</v>
      </c>
      <c r="Q87" s="253">
        <f t="shared" si="7"/>
        <v>0</v>
      </c>
    </row>
    <row r="88" spans="2:17" ht="15" customHeight="1" x14ac:dyDescent="0.35">
      <c r="B88" s="58" t="str">
        <f t="shared" ref="B88:B151" si="13">IF(SUM(O88:Q88)&lt;3,"!!!","")</f>
        <v>!!!</v>
      </c>
      <c r="C88" s="164"/>
      <c r="D88" s="165"/>
      <c r="E88" s="165"/>
      <c r="F88" s="166"/>
      <c r="G88" s="61"/>
      <c r="H88" s="52"/>
      <c r="J88" s="253" t="str">
        <f t="shared" ref="J88:J119" si="14">IF(C87&lt;&gt;"","Einrichtungen","Leer")</f>
        <v>Leer</v>
      </c>
      <c r="K88" s="253" t="str">
        <f t="shared" si="11"/>
        <v>Leer</v>
      </c>
      <c r="L88" s="253" t="str">
        <f>VLOOKUP($C88,{"29 - Psychiatrie (Erwachsene)","Psychiatrie23";"30 - Kinder- und Jugendpsychiatrie","KJPsychiatrie23";"31 - Psychosomatik","Psychosomatik";0,"Leer"},2,0)</f>
        <v>Leer</v>
      </c>
      <c r="M88" s="253">
        <f t="shared" si="12"/>
        <v>0</v>
      </c>
      <c r="N88" s="253">
        <f>VLOOKUP($C88,{"29 - Psychiatrie (Erwachsene)",1;"30 - Kinder- und Jugendpsychiatrie",1;"31 - Psychosomatik",1;"00 - Bitte eine Fachabteilung auswählen",0;0,0},2,0)</f>
        <v>0</v>
      </c>
      <c r="O88" s="253">
        <f t="shared" ref="O88:O151" si="15">IF(VALUE($D88)&gt;0,1,0)</f>
        <v>0</v>
      </c>
      <c r="P88" s="253">
        <f t="shared" ref="P88:P151" si="16">IF(LEN($E88)&gt;0,1,0)</f>
        <v>0</v>
      </c>
      <c r="Q88" s="253">
        <f t="shared" ref="Q88:Q151" si="17">IF(LEN($F88)&gt;0,1,0)</f>
        <v>0</v>
      </c>
    </row>
    <row r="89" spans="2:17" ht="15" customHeight="1" x14ac:dyDescent="0.35">
      <c r="B89" s="58" t="str">
        <f t="shared" si="13"/>
        <v>!!!</v>
      </c>
      <c r="C89" s="164"/>
      <c r="D89" s="165"/>
      <c r="E89" s="165"/>
      <c r="F89" s="166"/>
      <c r="G89" s="61"/>
      <c r="H89" s="52"/>
      <c r="J89" s="253" t="str">
        <f t="shared" si="14"/>
        <v>Leer</v>
      </c>
      <c r="K89" s="253" t="str">
        <f t="shared" si="11"/>
        <v>Leer</v>
      </c>
      <c r="L89" s="253" t="str">
        <f>VLOOKUP($C89,{"29 - Psychiatrie (Erwachsene)","Psychiatrie23";"30 - Kinder- und Jugendpsychiatrie","KJPsychiatrie23";"31 - Psychosomatik","Psychosomatik";0,"Leer"},2,0)</f>
        <v>Leer</v>
      </c>
      <c r="M89" s="253">
        <f t="shared" si="12"/>
        <v>0</v>
      </c>
      <c r="N89" s="253">
        <f>VLOOKUP($C89,{"29 - Psychiatrie (Erwachsene)",1;"30 - Kinder- und Jugendpsychiatrie",1;"31 - Psychosomatik",1;"00 - Bitte eine Fachabteilung auswählen",0;0,0},2,0)</f>
        <v>0</v>
      </c>
      <c r="O89" s="253">
        <f t="shared" si="15"/>
        <v>0</v>
      </c>
      <c r="P89" s="253">
        <f t="shared" si="16"/>
        <v>0</v>
      </c>
      <c r="Q89" s="253">
        <f t="shared" si="17"/>
        <v>0</v>
      </c>
    </row>
    <row r="90" spans="2:17" ht="15" customHeight="1" x14ac:dyDescent="0.35">
      <c r="B90" s="58" t="str">
        <f t="shared" si="13"/>
        <v>!!!</v>
      </c>
      <c r="C90" s="164"/>
      <c r="D90" s="165"/>
      <c r="E90" s="165"/>
      <c r="F90" s="166"/>
      <c r="G90" s="61"/>
      <c r="H90" s="52"/>
      <c r="J90" s="253" t="str">
        <f t="shared" si="14"/>
        <v>Leer</v>
      </c>
      <c r="K90" s="253" t="str">
        <f t="shared" si="11"/>
        <v>Leer</v>
      </c>
      <c r="L90" s="253" t="str">
        <f>VLOOKUP($C90,{"29 - Psychiatrie (Erwachsene)","Psychiatrie23";"30 - Kinder- und Jugendpsychiatrie","KJPsychiatrie23";"31 - Psychosomatik","Psychosomatik";0,"Leer"},2,0)</f>
        <v>Leer</v>
      </c>
      <c r="M90" s="253">
        <f t="shared" si="12"/>
        <v>0</v>
      </c>
      <c r="N90" s="253">
        <f>VLOOKUP($C90,{"29 - Psychiatrie (Erwachsene)",1;"30 - Kinder- und Jugendpsychiatrie",1;"31 - Psychosomatik",1;"00 - Bitte eine Fachabteilung auswählen",0;0,0},2,0)</f>
        <v>0</v>
      </c>
      <c r="O90" s="253">
        <f t="shared" si="15"/>
        <v>0</v>
      </c>
      <c r="P90" s="253">
        <f t="shared" si="16"/>
        <v>0</v>
      </c>
      <c r="Q90" s="253">
        <f t="shared" si="17"/>
        <v>0</v>
      </c>
    </row>
    <row r="91" spans="2:17" ht="15" customHeight="1" x14ac:dyDescent="0.35">
      <c r="B91" s="58" t="str">
        <f t="shared" si="13"/>
        <v>!!!</v>
      </c>
      <c r="C91" s="164"/>
      <c r="D91" s="165"/>
      <c r="E91" s="165"/>
      <c r="F91" s="166"/>
      <c r="G91" s="61"/>
      <c r="H91" s="52"/>
      <c r="J91" s="253" t="str">
        <f t="shared" si="14"/>
        <v>Leer</v>
      </c>
      <c r="K91" s="253" t="str">
        <f t="shared" si="11"/>
        <v>Leer</v>
      </c>
      <c r="L91" s="253" t="str">
        <f>VLOOKUP($C91,{"29 - Psychiatrie (Erwachsene)","Psychiatrie23";"30 - Kinder- und Jugendpsychiatrie","KJPsychiatrie23";"31 - Psychosomatik","Psychosomatik";0,"Leer"},2,0)</f>
        <v>Leer</v>
      </c>
      <c r="M91" s="253">
        <f t="shared" si="12"/>
        <v>0</v>
      </c>
      <c r="N91" s="253">
        <f>VLOOKUP($C91,{"29 - Psychiatrie (Erwachsene)",1;"30 - Kinder- und Jugendpsychiatrie",1;"31 - Psychosomatik",1;"00 - Bitte eine Fachabteilung auswählen",0;0,0},2,0)</f>
        <v>0</v>
      </c>
      <c r="O91" s="253">
        <f t="shared" si="15"/>
        <v>0</v>
      </c>
      <c r="P91" s="253">
        <f t="shared" si="16"/>
        <v>0</v>
      </c>
      <c r="Q91" s="253">
        <f t="shared" si="17"/>
        <v>0</v>
      </c>
    </row>
    <row r="92" spans="2:17" ht="15" customHeight="1" x14ac:dyDescent="0.35">
      <c r="B92" s="58" t="str">
        <f t="shared" si="13"/>
        <v>!!!</v>
      </c>
      <c r="C92" s="164"/>
      <c r="D92" s="165"/>
      <c r="E92" s="165"/>
      <c r="F92" s="166"/>
      <c r="G92" s="61"/>
      <c r="H92" s="52"/>
      <c r="J92" s="253" t="str">
        <f t="shared" si="14"/>
        <v>Leer</v>
      </c>
      <c r="K92" s="253" t="str">
        <f t="shared" si="11"/>
        <v>Leer</v>
      </c>
      <c r="L92" s="253" t="str">
        <f>VLOOKUP($C92,{"29 - Psychiatrie (Erwachsene)","Psychiatrie23";"30 - Kinder- und Jugendpsychiatrie","KJPsychiatrie23";"31 - Psychosomatik","Psychosomatik";0,"Leer"},2,0)</f>
        <v>Leer</v>
      </c>
      <c r="M92" s="253">
        <f t="shared" si="12"/>
        <v>0</v>
      </c>
      <c r="N92" s="253">
        <f>VLOOKUP($C92,{"29 - Psychiatrie (Erwachsene)",1;"30 - Kinder- und Jugendpsychiatrie",1;"31 - Psychosomatik",1;"00 - Bitte eine Fachabteilung auswählen",0;0,0},2,0)</f>
        <v>0</v>
      </c>
      <c r="O92" s="253">
        <f t="shared" si="15"/>
        <v>0</v>
      </c>
      <c r="P92" s="253">
        <f t="shared" si="16"/>
        <v>0</v>
      </c>
      <c r="Q92" s="253">
        <f t="shared" si="17"/>
        <v>0</v>
      </c>
    </row>
    <row r="93" spans="2:17" ht="15" customHeight="1" x14ac:dyDescent="0.35">
      <c r="B93" s="58" t="str">
        <f t="shared" si="13"/>
        <v>!!!</v>
      </c>
      <c r="C93" s="164"/>
      <c r="D93" s="165"/>
      <c r="E93" s="165"/>
      <c r="F93" s="166"/>
      <c r="G93" s="61"/>
      <c r="H93" s="52"/>
      <c r="J93" s="253" t="str">
        <f t="shared" si="14"/>
        <v>Leer</v>
      </c>
      <c r="K93" s="253" t="str">
        <f t="shared" si="11"/>
        <v>Leer</v>
      </c>
      <c r="L93" s="253" t="str">
        <f>VLOOKUP($C93,{"29 - Psychiatrie (Erwachsene)","Psychiatrie23";"30 - Kinder- und Jugendpsychiatrie","KJPsychiatrie23";"31 - Psychosomatik","Psychosomatik";0,"Leer"},2,0)</f>
        <v>Leer</v>
      </c>
      <c r="M93" s="253">
        <f t="shared" si="12"/>
        <v>0</v>
      </c>
      <c r="N93" s="253">
        <f>VLOOKUP($C93,{"29 - Psychiatrie (Erwachsene)",1;"30 - Kinder- und Jugendpsychiatrie",1;"31 - Psychosomatik",1;"00 - Bitte eine Fachabteilung auswählen",0;0,0},2,0)</f>
        <v>0</v>
      </c>
      <c r="O93" s="253">
        <f t="shared" si="15"/>
        <v>0</v>
      </c>
      <c r="P93" s="253">
        <f t="shared" si="16"/>
        <v>0</v>
      </c>
      <c r="Q93" s="253">
        <f t="shared" si="17"/>
        <v>0</v>
      </c>
    </row>
    <row r="94" spans="2:17" ht="15" customHeight="1" x14ac:dyDescent="0.35">
      <c r="B94" s="58" t="str">
        <f t="shared" si="13"/>
        <v>!!!</v>
      </c>
      <c r="C94" s="164"/>
      <c r="D94" s="165"/>
      <c r="E94" s="165"/>
      <c r="F94" s="166"/>
      <c r="G94" s="61"/>
      <c r="H94" s="52"/>
      <c r="J94" s="253" t="str">
        <f t="shared" si="14"/>
        <v>Leer</v>
      </c>
      <c r="K94" s="253" t="str">
        <f t="shared" si="11"/>
        <v>Leer</v>
      </c>
      <c r="L94" s="253" t="str">
        <f>VLOOKUP($C94,{"29 - Psychiatrie (Erwachsene)","Psychiatrie23";"30 - Kinder- und Jugendpsychiatrie","KJPsychiatrie23";"31 - Psychosomatik","Psychosomatik";0,"Leer"},2,0)</f>
        <v>Leer</v>
      </c>
      <c r="M94" s="253">
        <f t="shared" si="12"/>
        <v>0</v>
      </c>
      <c r="N94" s="253">
        <f>VLOOKUP($C94,{"29 - Psychiatrie (Erwachsene)",1;"30 - Kinder- und Jugendpsychiatrie",1;"31 - Psychosomatik",1;"00 - Bitte eine Fachabteilung auswählen",0;0,0},2,0)</f>
        <v>0</v>
      </c>
      <c r="O94" s="253">
        <f t="shared" si="15"/>
        <v>0</v>
      </c>
      <c r="P94" s="253">
        <f t="shared" si="16"/>
        <v>0</v>
      </c>
      <c r="Q94" s="253">
        <f t="shared" si="17"/>
        <v>0</v>
      </c>
    </row>
    <row r="95" spans="2:17" ht="15" customHeight="1" x14ac:dyDescent="0.35">
      <c r="B95" s="58" t="str">
        <f t="shared" si="13"/>
        <v>!!!</v>
      </c>
      <c r="C95" s="164"/>
      <c r="D95" s="165"/>
      <c r="E95" s="165"/>
      <c r="F95" s="166"/>
      <c r="G95" s="61"/>
      <c r="H95" s="52"/>
      <c r="J95" s="253" t="str">
        <f t="shared" si="14"/>
        <v>Leer</v>
      </c>
      <c r="K95" s="253" t="str">
        <f t="shared" si="11"/>
        <v>Leer</v>
      </c>
      <c r="L95" s="253" t="str">
        <f>VLOOKUP($C95,{"29 - Psychiatrie (Erwachsene)","Psychiatrie23";"30 - Kinder- und Jugendpsychiatrie","KJPsychiatrie23";"31 - Psychosomatik","Psychosomatik";0,"Leer"},2,0)</f>
        <v>Leer</v>
      </c>
      <c r="M95" s="253">
        <f t="shared" si="12"/>
        <v>0</v>
      </c>
      <c r="N95" s="253">
        <f>VLOOKUP($C95,{"29 - Psychiatrie (Erwachsene)",1;"30 - Kinder- und Jugendpsychiatrie",1;"31 - Psychosomatik",1;"00 - Bitte eine Fachabteilung auswählen",0;0,0},2,0)</f>
        <v>0</v>
      </c>
      <c r="O95" s="253">
        <f t="shared" si="15"/>
        <v>0</v>
      </c>
      <c r="P95" s="253">
        <f t="shared" si="16"/>
        <v>0</v>
      </c>
      <c r="Q95" s="253">
        <f t="shared" si="17"/>
        <v>0</v>
      </c>
    </row>
    <row r="96" spans="2:17" ht="15" customHeight="1" x14ac:dyDescent="0.35">
      <c r="B96" s="58" t="str">
        <f t="shared" si="13"/>
        <v>!!!</v>
      </c>
      <c r="C96" s="164"/>
      <c r="D96" s="165"/>
      <c r="E96" s="165"/>
      <c r="F96" s="166"/>
      <c r="G96" s="61"/>
      <c r="H96" s="52"/>
      <c r="J96" s="253" t="str">
        <f t="shared" si="14"/>
        <v>Leer</v>
      </c>
      <c r="K96" s="253" t="str">
        <f t="shared" si="11"/>
        <v>Leer</v>
      </c>
      <c r="L96" s="253" t="str">
        <f>VLOOKUP($C96,{"29 - Psychiatrie (Erwachsene)","Psychiatrie23";"30 - Kinder- und Jugendpsychiatrie","KJPsychiatrie23";"31 - Psychosomatik","Psychosomatik";0,"Leer"},2,0)</f>
        <v>Leer</v>
      </c>
      <c r="M96" s="253">
        <f t="shared" si="12"/>
        <v>0</v>
      </c>
      <c r="N96" s="253">
        <f>VLOOKUP($C96,{"29 - Psychiatrie (Erwachsene)",1;"30 - Kinder- und Jugendpsychiatrie",1;"31 - Psychosomatik",1;"00 - Bitte eine Fachabteilung auswählen",0;0,0},2,0)</f>
        <v>0</v>
      </c>
      <c r="O96" s="253">
        <f t="shared" si="15"/>
        <v>0</v>
      </c>
      <c r="P96" s="253">
        <f t="shared" si="16"/>
        <v>0</v>
      </c>
      <c r="Q96" s="253">
        <f t="shared" si="17"/>
        <v>0</v>
      </c>
    </row>
    <row r="97" spans="2:17" ht="15" customHeight="1" x14ac:dyDescent="0.35">
      <c r="B97" s="58" t="str">
        <f t="shared" si="13"/>
        <v>!!!</v>
      </c>
      <c r="C97" s="164"/>
      <c r="D97" s="165"/>
      <c r="E97" s="165"/>
      <c r="F97" s="166"/>
      <c r="G97" s="61"/>
      <c r="H97" s="52"/>
      <c r="J97" s="253" t="str">
        <f t="shared" si="14"/>
        <v>Leer</v>
      </c>
      <c r="K97" s="253" t="str">
        <f t="shared" si="11"/>
        <v>Leer</v>
      </c>
      <c r="L97" s="253" t="str">
        <f>VLOOKUP($C97,{"29 - Psychiatrie (Erwachsene)","Psychiatrie23";"30 - Kinder- und Jugendpsychiatrie","KJPsychiatrie23";"31 - Psychosomatik","Psychosomatik";0,"Leer"},2,0)</f>
        <v>Leer</v>
      </c>
      <c r="M97" s="253">
        <f t="shared" si="12"/>
        <v>0</v>
      </c>
      <c r="N97" s="253">
        <f>VLOOKUP($C97,{"29 - Psychiatrie (Erwachsene)",1;"30 - Kinder- und Jugendpsychiatrie",1;"31 - Psychosomatik",1;"00 - Bitte eine Fachabteilung auswählen",0;0,0},2,0)</f>
        <v>0</v>
      </c>
      <c r="O97" s="253">
        <f t="shared" si="15"/>
        <v>0</v>
      </c>
      <c r="P97" s="253">
        <f t="shared" si="16"/>
        <v>0</v>
      </c>
      <c r="Q97" s="253">
        <f t="shared" si="17"/>
        <v>0</v>
      </c>
    </row>
    <row r="98" spans="2:17" ht="15" customHeight="1" x14ac:dyDescent="0.35">
      <c r="B98" s="58" t="str">
        <f t="shared" si="13"/>
        <v>!!!</v>
      </c>
      <c r="C98" s="164"/>
      <c r="D98" s="165"/>
      <c r="E98" s="165"/>
      <c r="F98" s="166"/>
      <c r="G98" s="61"/>
      <c r="H98" s="52"/>
      <c r="J98" s="253" t="str">
        <f t="shared" si="14"/>
        <v>Leer</v>
      </c>
      <c r="K98" s="253" t="str">
        <f t="shared" si="11"/>
        <v>Leer</v>
      </c>
      <c r="L98" s="253" t="str">
        <f>VLOOKUP($C98,{"29 - Psychiatrie (Erwachsene)","Psychiatrie23";"30 - Kinder- und Jugendpsychiatrie","KJPsychiatrie23";"31 - Psychosomatik","Psychosomatik";0,"Leer"},2,0)</f>
        <v>Leer</v>
      </c>
      <c r="M98" s="253">
        <f t="shared" si="12"/>
        <v>0</v>
      </c>
      <c r="N98" s="253">
        <f>VLOOKUP($C98,{"29 - Psychiatrie (Erwachsene)",1;"30 - Kinder- und Jugendpsychiatrie",1;"31 - Psychosomatik",1;"00 - Bitte eine Fachabteilung auswählen",0;0,0},2,0)</f>
        <v>0</v>
      </c>
      <c r="O98" s="253">
        <f t="shared" si="15"/>
        <v>0</v>
      </c>
      <c r="P98" s="253">
        <f t="shared" si="16"/>
        <v>0</v>
      </c>
      <c r="Q98" s="253">
        <f t="shared" si="17"/>
        <v>0</v>
      </c>
    </row>
    <row r="99" spans="2:17" ht="15" customHeight="1" x14ac:dyDescent="0.35">
      <c r="B99" s="58" t="str">
        <f t="shared" si="13"/>
        <v>!!!</v>
      </c>
      <c r="C99" s="164"/>
      <c r="D99" s="165"/>
      <c r="E99" s="165"/>
      <c r="F99" s="166"/>
      <c r="G99" s="61"/>
      <c r="H99" s="52"/>
      <c r="J99" s="253" t="str">
        <f t="shared" si="14"/>
        <v>Leer</v>
      </c>
      <c r="K99" s="253" t="str">
        <f t="shared" si="11"/>
        <v>Leer</v>
      </c>
      <c r="L99" s="253" t="str">
        <f>VLOOKUP($C99,{"29 - Psychiatrie (Erwachsene)","Psychiatrie23";"30 - Kinder- und Jugendpsychiatrie","KJPsychiatrie23";"31 - Psychosomatik","Psychosomatik";0,"Leer"},2,0)</f>
        <v>Leer</v>
      </c>
      <c r="M99" s="253">
        <f t="shared" si="12"/>
        <v>0</v>
      </c>
      <c r="N99" s="253">
        <f>VLOOKUP($C99,{"29 - Psychiatrie (Erwachsene)",1;"30 - Kinder- und Jugendpsychiatrie",1;"31 - Psychosomatik",1;"00 - Bitte eine Fachabteilung auswählen",0;0,0},2,0)</f>
        <v>0</v>
      </c>
      <c r="O99" s="253">
        <f t="shared" si="15"/>
        <v>0</v>
      </c>
      <c r="P99" s="253">
        <f t="shared" si="16"/>
        <v>0</v>
      </c>
      <c r="Q99" s="253">
        <f t="shared" si="17"/>
        <v>0</v>
      </c>
    </row>
    <row r="100" spans="2:17" ht="15" customHeight="1" x14ac:dyDescent="0.35">
      <c r="B100" s="58" t="str">
        <f t="shared" si="13"/>
        <v>!!!</v>
      </c>
      <c r="C100" s="164"/>
      <c r="D100" s="165"/>
      <c r="E100" s="165"/>
      <c r="F100" s="166"/>
      <c r="G100" s="61"/>
      <c r="H100" s="52"/>
      <c r="J100" s="253" t="str">
        <f t="shared" si="14"/>
        <v>Leer</v>
      </c>
      <c r="K100" s="253" t="str">
        <f t="shared" si="11"/>
        <v>Leer</v>
      </c>
      <c r="L100" s="253" t="str">
        <f>VLOOKUP($C100,{"29 - Psychiatrie (Erwachsene)","Psychiatrie23";"30 - Kinder- und Jugendpsychiatrie","KJPsychiatrie23";"31 - Psychosomatik","Psychosomatik";0,"Leer"},2,0)</f>
        <v>Leer</v>
      </c>
      <c r="M100" s="253">
        <f t="shared" si="12"/>
        <v>0</v>
      </c>
      <c r="N100" s="253">
        <f>VLOOKUP($C100,{"29 - Psychiatrie (Erwachsene)",1;"30 - Kinder- und Jugendpsychiatrie",1;"31 - Psychosomatik",1;"00 - Bitte eine Fachabteilung auswählen",0;0,0},2,0)</f>
        <v>0</v>
      </c>
      <c r="O100" s="253">
        <f t="shared" si="15"/>
        <v>0</v>
      </c>
      <c r="P100" s="253">
        <f t="shared" si="16"/>
        <v>0</v>
      </c>
      <c r="Q100" s="253">
        <f t="shared" si="17"/>
        <v>0</v>
      </c>
    </row>
    <row r="101" spans="2:17" ht="15" customHeight="1" x14ac:dyDescent="0.35">
      <c r="B101" s="58" t="str">
        <f t="shared" si="13"/>
        <v>!!!</v>
      </c>
      <c r="C101" s="164"/>
      <c r="D101" s="165"/>
      <c r="E101" s="165"/>
      <c r="F101" s="166"/>
      <c r="G101" s="61"/>
      <c r="H101" s="52"/>
      <c r="J101" s="253" t="str">
        <f t="shared" si="14"/>
        <v>Leer</v>
      </c>
      <c r="K101" s="253" t="str">
        <f t="shared" si="11"/>
        <v>Leer</v>
      </c>
      <c r="L101" s="253" t="str">
        <f>VLOOKUP($C101,{"29 - Psychiatrie (Erwachsene)","Psychiatrie23";"30 - Kinder- und Jugendpsychiatrie","KJPsychiatrie23";"31 - Psychosomatik","Psychosomatik";0,"Leer"},2,0)</f>
        <v>Leer</v>
      </c>
      <c r="M101" s="253">
        <f t="shared" si="12"/>
        <v>0</v>
      </c>
      <c r="N101" s="253">
        <f>VLOOKUP($C101,{"29 - Psychiatrie (Erwachsene)",1;"30 - Kinder- und Jugendpsychiatrie",1;"31 - Psychosomatik",1;"00 - Bitte eine Fachabteilung auswählen",0;0,0},2,0)</f>
        <v>0</v>
      </c>
      <c r="O101" s="253">
        <f t="shared" si="15"/>
        <v>0</v>
      </c>
      <c r="P101" s="253">
        <f t="shared" si="16"/>
        <v>0</v>
      </c>
      <c r="Q101" s="253">
        <f t="shared" si="17"/>
        <v>0</v>
      </c>
    </row>
    <row r="102" spans="2:17" ht="15" customHeight="1" x14ac:dyDescent="0.35">
      <c r="B102" s="58" t="str">
        <f t="shared" si="13"/>
        <v>!!!</v>
      </c>
      <c r="C102" s="164"/>
      <c r="D102" s="165"/>
      <c r="E102" s="165"/>
      <c r="F102" s="166"/>
      <c r="G102" s="61"/>
      <c r="H102" s="52"/>
      <c r="J102" s="253" t="str">
        <f t="shared" si="14"/>
        <v>Leer</v>
      </c>
      <c r="K102" s="253" t="str">
        <f t="shared" si="11"/>
        <v>Leer</v>
      </c>
      <c r="L102" s="253" t="str">
        <f>VLOOKUP($C102,{"29 - Psychiatrie (Erwachsene)","Psychiatrie23";"30 - Kinder- und Jugendpsychiatrie","KJPsychiatrie23";"31 - Psychosomatik","Psychosomatik";0,"Leer"},2,0)</f>
        <v>Leer</v>
      </c>
      <c r="M102" s="253">
        <f t="shared" si="12"/>
        <v>0</v>
      </c>
      <c r="N102" s="253">
        <f>VLOOKUP($C102,{"29 - Psychiatrie (Erwachsene)",1;"30 - Kinder- und Jugendpsychiatrie",1;"31 - Psychosomatik",1;"00 - Bitte eine Fachabteilung auswählen",0;0,0},2,0)</f>
        <v>0</v>
      </c>
      <c r="O102" s="253">
        <f t="shared" si="15"/>
        <v>0</v>
      </c>
      <c r="P102" s="253">
        <f t="shared" si="16"/>
        <v>0</v>
      </c>
      <c r="Q102" s="253">
        <f t="shared" si="17"/>
        <v>0</v>
      </c>
    </row>
    <row r="103" spans="2:17" ht="15" customHeight="1" x14ac:dyDescent="0.35">
      <c r="B103" s="58" t="str">
        <f t="shared" si="13"/>
        <v>!!!</v>
      </c>
      <c r="C103" s="164"/>
      <c r="D103" s="165"/>
      <c r="E103" s="165"/>
      <c r="F103" s="166"/>
      <c r="G103" s="61"/>
      <c r="H103" s="52"/>
      <c r="J103" s="253" t="str">
        <f t="shared" si="14"/>
        <v>Leer</v>
      </c>
      <c r="K103" s="253" t="str">
        <f t="shared" si="11"/>
        <v>Leer</v>
      </c>
      <c r="L103" s="253" t="str">
        <f>VLOOKUP($C103,{"29 - Psychiatrie (Erwachsene)","Psychiatrie23";"30 - Kinder- und Jugendpsychiatrie","KJPsychiatrie23";"31 - Psychosomatik","Psychosomatik";0,"Leer"},2,0)</f>
        <v>Leer</v>
      </c>
      <c r="M103" s="253">
        <f t="shared" si="12"/>
        <v>0</v>
      </c>
      <c r="N103" s="253">
        <f>VLOOKUP($C103,{"29 - Psychiatrie (Erwachsene)",1;"30 - Kinder- und Jugendpsychiatrie",1;"31 - Psychosomatik",1;"00 - Bitte eine Fachabteilung auswählen",0;0,0},2,0)</f>
        <v>0</v>
      </c>
      <c r="O103" s="253">
        <f t="shared" si="15"/>
        <v>0</v>
      </c>
      <c r="P103" s="253">
        <f t="shared" si="16"/>
        <v>0</v>
      </c>
      <c r="Q103" s="253">
        <f t="shared" si="17"/>
        <v>0</v>
      </c>
    </row>
    <row r="104" spans="2:17" ht="15" customHeight="1" x14ac:dyDescent="0.35">
      <c r="B104" s="58" t="str">
        <f t="shared" si="13"/>
        <v>!!!</v>
      </c>
      <c r="C104" s="164"/>
      <c r="D104" s="165"/>
      <c r="E104" s="165"/>
      <c r="F104" s="166"/>
      <c r="G104" s="61"/>
      <c r="H104" s="52"/>
      <c r="J104" s="253" t="str">
        <f t="shared" si="14"/>
        <v>Leer</v>
      </c>
      <c r="K104" s="253" t="str">
        <f t="shared" si="11"/>
        <v>Leer</v>
      </c>
      <c r="L104" s="253" t="str">
        <f>VLOOKUP($C104,{"29 - Psychiatrie (Erwachsene)","Psychiatrie23";"30 - Kinder- und Jugendpsychiatrie","KJPsychiatrie23";"31 - Psychosomatik","Psychosomatik";0,"Leer"},2,0)</f>
        <v>Leer</v>
      </c>
      <c r="M104" s="253">
        <f t="shared" si="12"/>
        <v>0</v>
      </c>
      <c r="N104" s="253">
        <f>VLOOKUP($C104,{"29 - Psychiatrie (Erwachsene)",1;"30 - Kinder- und Jugendpsychiatrie",1;"31 - Psychosomatik",1;"00 - Bitte eine Fachabteilung auswählen",0;0,0},2,0)</f>
        <v>0</v>
      </c>
      <c r="O104" s="253">
        <f t="shared" si="15"/>
        <v>0</v>
      </c>
      <c r="P104" s="253">
        <f t="shared" si="16"/>
        <v>0</v>
      </c>
      <c r="Q104" s="253">
        <f t="shared" si="17"/>
        <v>0</v>
      </c>
    </row>
    <row r="105" spans="2:17" ht="15" customHeight="1" x14ac:dyDescent="0.35">
      <c r="B105" s="58" t="str">
        <f t="shared" si="13"/>
        <v>!!!</v>
      </c>
      <c r="C105" s="164"/>
      <c r="D105" s="165"/>
      <c r="E105" s="165"/>
      <c r="F105" s="166"/>
      <c r="G105" s="61"/>
      <c r="H105" s="52"/>
      <c r="J105" s="253" t="str">
        <f t="shared" si="14"/>
        <v>Leer</v>
      </c>
      <c r="K105" s="253" t="str">
        <f t="shared" si="11"/>
        <v>Leer</v>
      </c>
      <c r="L105" s="253" t="str">
        <f>VLOOKUP($C105,{"29 - Psychiatrie (Erwachsene)","Psychiatrie23";"30 - Kinder- und Jugendpsychiatrie","KJPsychiatrie23";"31 - Psychosomatik","Psychosomatik";0,"Leer"},2,0)</f>
        <v>Leer</v>
      </c>
      <c r="M105" s="253">
        <f t="shared" si="12"/>
        <v>0</v>
      </c>
      <c r="N105" s="253">
        <f>VLOOKUP($C105,{"29 - Psychiatrie (Erwachsene)",1;"30 - Kinder- und Jugendpsychiatrie",1;"31 - Psychosomatik",1;"00 - Bitte eine Fachabteilung auswählen",0;0,0},2,0)</f>
        <v>0</v>
      </c>
      <c r="O105" s="253">
        <f t="shared" si="15"/>
        <v>0</v>
      </c>
      <c r="P105" s="253">
        <f t="shared" si="16"/>
        <v>0</v>
      </c>
      <c r="Q105" s="253">
        <f t="shared" si="17"/>
        <v>0</v>
      </c>
    </row>
    <row r="106" spans="2:17" ht="15" customHeight="1" x14ac:dyDescent="0.35">
      <c r="B106" s="58" t="str">
        <f t="shared" si="13"/>
        <v>!!!</v>
      </c>
      <c r="C106" s="164"/>
      <c r="D106" s="165"/>
      <c r="E106" s="165"/>
      <c r="F106" s="166"/>
      <c r="G106" s="61"/>
      <c r="H106" s="52"/>
      <c r="J106" s="253" t="str">
        <f t="shared" si="14"/>
        <v>Leer</v>
      </c>
      <c r="K106" s="253" t="str">
        <f t="shared" si="11"/>
        <v>Leer</v>
      </c>
      <c r="L106" s="253" t="str">
        <f>VLOOKUP($C106,{"29 - Psychiatrie (Erwachsene)","Psychiatrie23";"30 - Kinder- und Jugendpsychiatrie","KJPsychiatrie23";"31 - Psychosomatik","Psychosomatik";0,"Leer"},2,0)</f>
        <v>Leer</v>
      </c>
      <c r="M106" s="253">
        <f t="shared" si="12"/>
        <v>0</v>
      </c>
      <c r="N106" s="253">
        <f>VLOOKUP($C106,{"29 - Psychiatrie (Erwachsene)",1;"30 - Kinder- und Jugendpsychiatrie",1;"31 - Psychosomatik",1;"00 - Bitte eine Fachabteilung auswählen",0;0,0},2,0)</f>
        <v>0</v>
      </c>
      <c r="O106" s="253">
        <f t="shared" si="15"/>
        <v>0</v>
      </c>
      <c r="P106" s="253">
        <f t="shared" si="16"/>
        <v>0</v>
      </c>
      <c r="Q106" s="253">
        <f t="shared" si="17"/>
        <v>0</v>
      </c>
    </row>
    <row r="107" spans="2:17" ht="15" customHeight="1" x14ac:dyDescent="0.35">
      <c r="B107" s="58" t="str">
        <f t="shared" si="13"/>
        <v>!!!</v>
      </c>
      <c r="C107" s="164"/>
      <c r="D107" s="165"/>
      <c r="E107" s="165"/>
      <c r="F107" s="166"/>
      <c r="G107" s="61"/>
      <c r="H107" s="52"/>
      <c r="J107" s="253" t="str">
        <f t="shared" si="14"/>
        <v>Leer</v>
      </c>
      <c r="K107" s="253" t="str">
        <f t="shared" si="11"/>
        <v>Leer</v>
      </c>
      <c r="L107" s="253" t="str">
        <f>VLOOKUP($C107,{"29 - Psychiatrie (Erwachsene)","Psychiatrie23";"30 - Kinder- und Jugendpsychiatrie","KJPsychiatrie23";"31 - Psychosomatik","Psychosomatik";0,"Leer"},2,0)</f>
        <v>Leer</v>
      </c>
      <c r="M107" s="253">
        <f t="shared" si="12"/>
        <v>0</v>
      </c>
      <c r="N107" s="253">
        <f>VLOOKUP($C107,{"29 - Psychiatrie (Erwachsene)",1;"30 - Kinder- und Jugendpsychiatrie",1;"31 - Psychosomatik",1;"00 - Bitte eine Fachabteilung auswählen",0;0,0},2,0)</f>
        <v>0</v>
      </c>
      <c r="O107" s="253">
        <f t="shared" si="15"/>
        <v>0</v>
      </c>
      <c r="P107" s="253">
        <f t="shared" si="16"/>
        <v>0</v>
      </c>
      <c r="Q107" s="253">
        <f t="shared" si="17"/>
        <v>0</v>
      </c>
    </row>
    <row r="108" spans="2:17" ht="15" customHeight="1" x14ac:dyDescent="0.35">
      <c r="B108" s="58" t="str">
        <f t="shared" si="13"/>
        <v>!!!</v>
      </c>
      <c r="C108" s="164"/>
      <c r="D108" s="165"/>
      <c r="E108" s="165"/>
      <c r="F108" s="166"/>
      <c r="G108" s="61"/>
      <c r="H108" s="52"/>
      <c r="J108" s="253" t="str">
        <f t="shared" si="14"/>
        <v>Leer</v>
      </c>
      <c r="K108" s="253" t="str">
        <f t="shared" si="11"/>
        <v>Leer</v>
      </c>
      <c r="L108" s="253" t="str">
        <f>VLOOKUP($C108,{"29 - Psychiatrie (Erwachsene)","Psychiatrie23";"30 - Kinder- und Jugendpsychiatrie","KJPsychiatrie23";"31 - Psychosomatik","Psychosomatik";0,"Leer"},2,0)</f>
        <v>Leer</v>
      </c>
      <c r="M108" s="253">
        <f t="shared" si="12"/>
        <v>0</v>
      </c>
      <c r="N108" s="253">
        <f>VLOOKUP($C108,{"29 - Psychiatrie (Erwachsene)",1;"30 - Kinder- und Jugendpsychiatrie",1;"31 - Psychosomatik",1;"00 - Bitte eine Fachabteilung auswählen",0;0,0},2,0)</f>
        <v>0</v>
      </c>
      <c r="O108" s="253">
        <f t="shared" si="15"/>
        <v>0</v>
      </c>
      <c r="P108" s="253">
        <f t="shared" si="16"/>
        <v>0</v>
      </c>
      <c r="Q108" s="253">
        <f t="shared" si="17"/>
        <v>0</v>
      </c>
    </row>
    <row r="109" spans="2:17" ht="15" customHeight="1" x14ac:dyDescent="0.35">
      <c r="B109" s="58" t="str">
        <f t="shared" si="13"/>
        <v>!!!</v>
      </c>
      <c r="C109" s="164"/>
      <c r="D109" s="165"/>
      <c r="E109" s="165"/>
      <c r="F109" s="166"/>
      <c r="G109" s="61"/>
      <c r="H109" s="52"/>
      <c r="J109" s="253" t="str">
        <f t="shared" si="14"/>
        <v>Leer</v>
      </c>
      <c r="K109" s="253" t="str">
        <f t="shared" si="11"/>
        <v>Leer</v>
      </c>
      <c r="L109" s="253" t="str">
        <f>VLOOKUP($C109,{"29 - Psychiatrie (Erwachsene)","Psychiatrie23";"30 - Kinder- und Jugendpsychiatrie","KJPsychiatrie23";"31 - Psychosomatik","Psychosomatik";0,"Leer"},2,0)</f>
        <v>Leer</v>
      </c>
      <c r="M109" s="253">
        <f t="shared" si="12"/>
        <v>0</v>
      </c>
      <c r="N109" s="253">
        <f>VLOOKUP($C109,{"29 - Psychiatrie (Erwachsene)",1;"30 - Kinder- und Jugendpsychiatrie",1;"31 - Psychosomatik",1;"00 - Bitte eine Fachabteilung auswählen",0;0,0},2,0)</f>
        <v>0</v>
      </c>
      <c r="O109" s="253">
        <f t="shared" si="15"/>
        <v>0</v>
      </c>
      <c r="P109" s="253">
        <f t="shared" si="16"/>
        <v>0</v>
      </c>
      <c r="Q109" s="253">
        <f t="shared" si="17"/>
        <v>0</v>
      </c>
    </row>
    <row r="110" spans="2:17" ht="15" customHeight="1" x14ac:dyDescent="0.35">
      <c r="B110" s="58" t="str">
        <f t="shared" si="13"/>
        <v>!!!</v>
      </c>
      <c r="C110" s="164"/>
      <c r="D110" s="165"/>
      <c r="E110" s="165"/>
      <c r="F110" s="166"/>
      <c r="G110" s="28"/>
      <c r="H110" s="52"/>
      <c r="J110" s="253" t="str">
        <f t="shared" si="14"/>
        <v>Leer</v>
      </c>
      <c r="K110" s="253" t="str">
        <f t="shared" si="11"/>
        <v>Leer</v>
      </c>
      <c r="L110" s="253" t="str">
        <f>VLOOKUP($C110,{"29 - Psychiatrie (Erwachsene)","Psychiatrie23";"30 - Kinder- und Jugendpsychiatrie","KJPsychiatrie23";"31 - Psychosomatik","Psychosomatik";0,"Leer"},2,0)</f>
        <v>Leer</v>
      </c>
      <c r="M110" s="253">
        <f t="shared" si="12"/>
        <v>0</v>
      </c>
      <c r="N110" s="253">
        <f>VLOOKUP($C110,{"29 - Psychiatrie (Erwachsene)",1;"30 - Kinder- und Jugendpsychiatrie",1;"31 - Psychosomatik",1;"00 - Bitte eine Fachabteilung auswählen",0;0,0},2,0)</f>
        <v>0</v>
      </c>
      <c r="O110" s="253">
        <f t="shared" si="15"/>
        <v>0</v>
      </c>
      <c r="P110" s="253">
        <f t="shared" si="16"/>
        <v>0</v>
      </c>
      <c r="Q110" s="253">
        <f t="shared" si="17"/>
        <v>0</v>
      </c>
    </row>
    <row r="111" spans="2:17" ht="15" customHeight="1" x14ac:dyDescent="0.35">
      <c r="B111" s="58" t="str">
        <f t="shared" si="13"/>
        <v>!!!</v>
      </c>
      <c r="C111" s="164"/>
      <c r="D111" s="165"/>
      <c r="E111" s="165"/>
      <c r="F111" s="166"/>
      <c r="G111" s="28"/>
      <c r="H111" s="52"/>
      <c r="J111" s="253" t="str">
        <f t="shared" si="14"/>
        <v>Leer</v>
      </c>
      <c r="K111" s="253" t="str">
        <f t="shared" si="11"/>
        <v>Leer</v>
      </c>
      <c r="L111" s="253" t="str">
        <f>VLOOKUP($C111,{"29 - Psychiatrie (Erwachsene)","Psychiatrie23";"30 - Kinder- und Jugendpsychiatrie","KJPsychiatrie23";"31 - Psychosomatik","Psychosomatik";0,"Leer"},2,0)</f>
        <v>Leer</v>
      </c>
      <c r="M111" s="253">
        <f t="shared" si="12"/>
        <v>0</v>
      </c>
      <c r="N111" s="253">
        <f>VLOOKUP($C111,{"29 - Psychiatrie (Erwachsene)",1;"30 - Kinder- und Jugendpsychiatrie",1;"31 - Psychosomatik",1;"00 - Bitte eine Fachabteilung auswählen",0;0,0},2,0)</f>
        <v>0</v>
      </c>
      <c r="O111" s="253">
        <f t="shared" si="15"/>
        <v>0</v>
      </c>
      <c r="P111" s="253">
        <f t="shared" si="16"/>
        <v>0</v>
      </c>
      <c r="Q111" s="253">
        <f t="shared" si="17"/>
        <v>0</v>
      </c>
    </row>
    <row r="112" spans="2:17" ht="15" customHeight="1" x14ac:dyDescent="0.35">
      <c r="B112" s="58" t="str">
        <f t="shared" si="13"/>
        <v>!!!</v>
      </c>
      <c r="C112" s="164"/>
      <c r="D112" s="165"/>
      <c r="E112" s="165"/>
      <c r="F112" s="166"/>
      <c r="G112" s="28"/>
      <c r="H112" s="52"/>
      <c r="J112" s="253" t="str">
        <f t="shared" si="14"/>
        <v>Leer</v>
      </c>
      <c r="K112" s="253" t="str">
        <f t="shared" si="11"/>
        <v>Leer</v>
      </c>
      <c r="L112" s="253" t="str">
        <f>VLOOKUP($C112,{"29 - Psychiatrie (Erwachsene)","Psychiatrie23";"30 - Kinder- und Jugendpsychiatrie","KJPsychiatrie23";"31 - Psychosomatik","Psychosomatik";0,"Leer"},2,0)</f>
        <v>Leer</v>
      </c>
      <c r="M112" s="253">
        <f t="shared" si="12"/>
        <v>0</v>
      </c>
      <c r="N112" s="253">
        <f>VLOOKUP($C112,{"29 - Psychiatrie (Erwachsene)",1;"30 - Kinder- und Jugendpsychiatrie",1;"31 - Psychosomatik",1;"00 - Bitte eine Fachabteilung auswählen",0;0,0},2,0)</f>
        <v>0</v>
      </c>
      <c r="O112" s="253">
        <f t="shared" si="15"/>
        <v>0</v>
      </c>
      <c r="P112" s="253">
        <f t="shared" si="16"/>
        <v>0</v>
      </c>
      <c r="Q112" s="253">
        <f t="shared" si="17"/>
        <v>0</v>
      </c>
    </row>
    <row r="113" spans="2:17" ht="15" customHeight="1" x14ac:dyDescent="0.35">
      <c r="B113" s="58" t="str">
        <f t="shared" si="13"/>
        <v>!!!</v>
      </c>
      <c r="C113" s="164"/>
      <c r="D113" s="165"/>
      <c r="E113" s="165"/>
      <c r="F113" s="166"/>
      <c r="G113" s="28"/>
      <c r="H113" s="52"/>
      <c r="J113" s="253" t="str">
        <f t="shared" si="14"/>
        <v>Leer</v>
      </c>
      <c r="K113" s="253" t="str">
        <f t="shared" si="11"/>
        <v>Leer</v>
      </c>
      <c r="L113" s="253" t="str">
        <f>VLOOKUP($C113,{"29 - Psychiatrie (Erwachsene)","Psychiatrie23";"30 - Kinder- und Jugendpsychiatrie","KJPsychiatrie23";"31 - Psychosomatik","Psychosomatik";0,"Leer"},2,0)</f>
        <v>Leer</v>
      </c>
      <c r="M113" s="253">
        <f t="shared" si="12"/>
        <v>0</v>
      </c>
      <c r="N113" s="253">
        <f>VLOOKUP($C113,{"29 - Psychiatrie (Erwachsene)",1;"30 - Kinder- und Jugendpsychiatrie",1;"31 - Psychosomatik",1;"00 - Bitte eine Fachabteilung auswählen",0;0,0},2,0)</f>
        <v>0</v>
      </c>
      <c r="O113" s="253">
        <f t="shared" si="15"/>
        <v>0</v>
      </c>
      <c r="P113" s="253">
        <f t="shared" si="16"/>
        <v>0</v>
      </c>
      <c r="Q113" s="253">
        <f t="shared" si="17"/>
        <v>0</v>
      </c>
    </row>
    <row r="114" spans="2:17" ht="15" customHeight="1" x14ac:dyDescent="0.35">
      <c r="B114" s="58" t="str">
        <f t="shared" si="13"/>
        <v>!!!</v>
      </c>
      <c r="C114" s="164"/>
      <c r="D114" s="165"/>
      <c r="E114" s="165"/>
      <c r="F114" s="166"/>
      <c r="G114" s="28"/>
      <c r="H114" s="52"/>
      <c r="J114" s="253" t="str">
        <f t="shared" si="14"/>
        <v>Leer</v>
      </c>
      <c r="K114" s="253" t="str">
        <f t="shared" si="11"/>
        <v>Leer</v>
      </c>
      <c r="L114" s="253" t="str">
        <f>VLOOKUP($C114,{"29 - Psychiatrie (Erwachsene)","Psychiatrie23";"30 - Kinder- und Jugendpsychiatrie","KJPsychiatrie23";"31 - Psychosomatik","Psychosomatik";0,"Leer"},2,0)</f>
        <v>Leer</v>
      </c>
      <c r="M114" s="253">
        <f t="shared" si="12"/>
        <v>0</v>
      </c>
      <c r="N114" s="253">
        <f>VLOOKUP($C114,{"29 - Psychiatrie (Erwachsene)",1;"30 - Kinder- und Jugendpsychiatrie",1;"31 - Psychosomatik",1;"00 - Bitte eine Fachabteilung auswählen",0;0,0},2,0)</f>
        <v>0</v>
      </c>
      <c r="O114" s="253">
        <f t="shared" si="15"/>
        <v>0</v>
      </c>
      <c r="P114" s="253">
        <f t="shared" si="16"/>
        <v>0</v>
      </c>
      <c r="Q114" s="253">
        <f t="shared" si="17"/>
        <v>0</v>
      </c>
    </row>
    <row r="115" spans="2:17" ht="15" customHeight="1" x14ac:dyDescent="0.35">
      <c r="B115" s="58" t="str">
        <f t="shared" si="13"/>
        <v>!!!</v>
      </c>
      <c r="C115" s="164"/>
      <c r="D115" s="165"/>
      <c r="E115" s="165"/>
      <c r="F115" s="166"/>
      <c r="G115" s="28"/>
      <c r="H115" s="52"/>
      <c r="J115" s="253" t="str">
        <f t="shared" si="14"/>
        <v>Leer</v>
      </c>
      <c r="K115" s="253" t="str">
        <f t="shared" si="11"/>
        <v>Leer</v>
      </c>
      <c r="L115" s="253" t="str">
        <f>VLOOKUP($C115,{"29 - Psychiatrie (Erwachsene)","Psychiatrie23";"30 - Kinder- und Jugendpsychiatrie","KJPsychiatrie23";"31 - Psychosomatik","Psychosomatik";0,"Leer"},2,0)</f>
        <v>Leer</v>
      </c>
      <c r="M115" s="253">
        <f t="shared" si="12"/>
        <v>0</v>
      </c>
      <c r="N115" s="253">
        <f>VLOOKUP($C115,{"29 - Psychiatrie (Erwachsene)",1;"30 - Kinder- und Jugendpsychiatrie",1;"31 - Psychosomatik",1;"00 - Bitte eine Fachabteilung auswählen",0;0,0},2,0)</f>
        <v>0</v>
      </c>
      <c r="O115" s="253">
        <f t="shared" si="15"/>
        <v>0</v>
      </c>
      <c r="P115" s="253">
        <f t="shared" si="16"/>
        <v>0</v>
      </c>
      <c r="Q115" s="253">
        <f t="shared" si="17"/>
        <v>0</v>
      </c>
    </row>
    <row r="116" spans="2:17" ht="15" customHeight="1" x14ac:dyDescent="0.35">
      <c r="B116" s="58" t="str">
        <f t="shared" si="13"/>
        <v>!!!</v>
      </c>
      <c r="C116" s="164"/>
      <c r="D116" s="165"/>
      <c r="E116" s="165"/>
      <c r="F116" s="166"/>
      <c r="G116" s="28"/>
      <c r="H116" s="52"/>
      <c r="J116" s="253" t="str">
        <f t="shared" si="14"/>
        <v>Leer</v>
      </c>
      <c r="K116" s="253" t="str">
        <f t="shared" si="11"/>
        <v>Leer</v>
      </c>
      <c r="L116" s="253" t="str">
        <f>VLOOKUP($C116,{"29 - Psychiatrie (Erwachsene)","Psychiatrie23";"30 - Kinder- und Jugendpsychiatrie","KJPsychiatrie23";"31 - Psychosomatik","Psychosomatik";0,"Leer"},2,0)</f>
        <v>Leer</v>
      </c>
      <c r="M116" s="253">
        <f t="shared" si="12"/>
        <v>0</v>
      </c>
      <c r="N116" s="253">
        <f>VLOOKUP($C116,{"29 - Psychiatrie (Erwachsene)",1;"30 - Kinder- und Jugendpsychiatrie",1;"31 - Psychosomatik",1;"00 - Bitte eine Fachabteilung auswählen",0;0,0},2,0)</f>
        <v>0</v>
      </c>
      <c r="O116" s="253">
        <f t="shared" si="15"/>
        <v>0</v>
      </c>
      <c r="P116" s="253">
        <f t="shared" si="16"/>
        <v>0</v>
      </c>
      <c r="Q116" s="253">
        <f t="shared" si="17"/>
        <v>0</v>
      </c>
    </row>
    <row r="117" spans="2:17" ht="15" customHeight="1" x14ac:dyDescent="0.35">
      <c r="B117" s="58" t="str">
        <f t="shared" si="13"/>
        <v>!!!</v>
      </c>
      <c r="C117" s="164"/>
      <c r="D117" s="165"/>
      <c r="E117" s="165"/>
      <c r="F117" s="166"/>
      <c r="G117" s="28"/>
      <c r="H117" s="52"/>
      <c r="J117" s="253" t="str">
        <f t="shared" si="14"/>
        <v>Leer</v>
      </c>
      <c r="K117" s="253" t="str">
        <f t="shared" si="11"/>
        <v>Leer</v>
      </c>
      <c r="L117" s="253" t="str">
        <f>VLOOKUP($C117,{"29 - Psychiatrie (Erwachsene)","Psychiatrie23";"30 - Kinder- und Jugendpsychiatrie","KJPsychiatrie23";"31 - Psychosomatik","Psychosomatik";0,"Leer"},2,0)</f>
        <v>Leer</v>
      </c>
      <c r="M117" s="253">
        <f t="shared" si="12"/>
        <v>0</v>
      </c>
      <c r="N117" s="253">
        <f>VLOOKUP($C117,{"29 - Psychiatrie (Erwachsene)",1;"30 - Kinder- und Jugendpsychiatrie",1;"31 - Psychosomatik",1;"00 - Bitte eine Fachabteilung auswählen",0;0,0},2,0)</f>
        <v>0</v>
      </c>
      <c r="O117" s="253">
        <f t="shared" si="15"/>
        <v>0</v>
      </c>
      <c r="P117" s="253">
        <f t="shared" si="16"/>
        <v>0</v>
      </c>
      <c r="Q117" s="253">
        <f t="shared" si="17"/>
        <v>0</v>
      </c>
    </row>
    <row r="118" spans="2:17" ht="15" customHeight="1" x14ac:dyDescent="0.35">
      <c r="B118" s="58" t="str">
        <f t="shared" si="13"/>
        <v>!!!</v>
      </c>
      <c r="C118" s="164"/>
      <c r="D118" s="165"/>
      <c r="E118" s="165"/>
      <c r="F118" s="166"/>
      <c r="G118" s="28"/>
      <c r="H118" s="52"/>
      <c r="J118" s="253" t="str">
        <f t="shared" si="14"/>
        <v>Leer</v>
      </c>
      <c r="K118" s="253" t="str">
        <f t="shared" si="11"/>
        <v>Leer</v>
      </c>
      <c r="L118" s="253" t="str">
        <f>VLOOKUP($C118,{"29 - Psychiatrie (Erwachsene)","Psychiatrie23";"30 - Kinder- und Jugendpsychiatrie","KJPsychiatrie23";"31 - Psychosomatik","Psychosomatik";0,"Leer"},2,0)</f>
        <v>Leer</v>
      </c>
      <c r="M118" s="253">
        <f t="shared" si="12"/>
        <v>0</v>
      </c>
      <c r="N118" s="253">
        <f>VLOOKUP($C118,{"29 - Psychiatrie (Erwachsene)",1;"30 - Kinder- und Jugendpsychiatrie",1;"31 - Psychosomatik",1;"00 - Bitte eine Fachabteilung auswählen",0;0,0},2,0)</f>
        <v>0</v>
      </c>
      <c r="O118" s="253">
        <f t="shared" si="15"/>
        <v>0</v>
      </c>
      <c r="P118" s="253">
        <f t="shared" si="16"/>
        <v>0</v>
      </c>
      <c r="Q118" s="253">
        <f t="shared" si="17"/>
        <v>0</v>
      </c>
    </row>
    <row r="119" spans="2:17" ht="15" customHeight="1" x14ac:dyDescent="0.35">
      <c r="B119" s="58" t="str">
        <f t="shared" si="13"/>
        <v>!!!</v>
      </c>
      <c r="C119" s="164"/>
      <c r="D119" s="165"/>
      <c r="E119" s="165"/>
      <c r="F119" s="166"/>
      <c r="G119" s="28"/>
      <c r="H119" s="52"/>
      <c r="J119" s="253" t="str">
        <f t="shared" si="14"/>
        <v>Leer</v>
      </c>
      <c r="K119" s="253" t="str">
        <f t="shared" ref="K119:K150" si="18">IF(C119&lt;&gt;"","JBJ","Leer")</f>
        <v>Leer</v>
      </c>
      <c r="L119" s="253" t="str">
        <f>VLOOKUP($C119,{"29 - Psychiatrie (Erwachsene)","Psychiatrie23";"30 - Kinder- und Jugendpsychiatrie","KJPsychiatrie23";"31 - Psychosomatik","Psychosomatik";0,"Leer"},2,0)</f>
        <v>Leer</v>
      </c>
      <c r="M119" s="253">
        <f t="shared" ref="M119:M150" si="19">IF(LEN(B119)&gt;0,0,1)</f>
        <v>0</v>
      </c>
      <c r="N119" s="253">
        <f>VLOOKUP($C119,{"29 - Psychiatrie (Erwachsene)",1;"30 - Kinder- und Jugendpsychiatrie",1;"31 - Psychosomatik",1;"00 - Bitte eine Fachabteilung auswählen",0;0,0},2,0)</f>
        <v>0</v>
      </c>
      <c r="O119" s="253">
        <f t="shared" si="15"/>
        <v>0</v>
      </c>
      <c r="P119" s="253">
        <f t="shared" si="16"/>
        <v>0</v>
      </c>
      <c r="Q119" s="253">
        <f t="shared" si="17"/>
        <v>0</v>
      </c>
    </row>
    <row r="120" spans="2:17" ht="15" customHeight="1" x14ac:dyDescent="0.35">
      <c r="B120" s="58" t="str">
        <f t="shared" si="13"/>
        <v>!!!</v>
      </c>
      <c r="C120" s="164"/>
      <c r="D120" s="165"/>
      <c r="E120" s="165"/>
      <c r="F120" s="166"/>
      <c r="G120" s="28"/>
      <c r="H120" s="52"/>
      <c r="J120" s="253" t="str">
        <f t="shared" ref="J120:J151" si="20">IF(C119&lt;&gt;"","Einrichtungen","Leer")</f>
        <v>Leer</v>
      </c>
      <c r="K120" s="253" t="str">
        <f t="shared" si="18"/>
        <v>Leer</v>
      </c>
      <c r="L120" s="253" t="str">
        <f>VLOOKUP($C120,{"29 - Psychiatrie (Erwachsene)","Psychiatrie23";"30 - Kinder- und Jugendpsychiatrie","KJPsychiatrie23";"31 - Psychosomatik","Psychosomatik";0,"Leer"},2,0)</f>
        <v>Leer</v>
      </c>
      <c r="M120" s="253">
        <f t="shared" si="19"/>
        <v>0</v>
      </c>
      <c r="N120" s="253">
        <f>VLOOKUP($C120,{"29 - Psychiatrie (Erwachsene)",1;"30 - Kinder- und Jugendpsychiatrie",1;"31 - Psychosomatik",1;"00 - Bitte eine Fachabteilung auswählen",0;0,0},2,0)</f>
        <v>0</v>
      </c>
      <c r="O120" s="253">
        <f t="shared" si="15"/>
        <v>0</v>
      </c>
      <c r="P120" s="253">
        <f t="shared" si="16"/>
        <v>0</v>
      </c>
      <c r="Q120" s="253">
        <f t="shared" si="17"/>
        <v>0</v>
      </c>
    </row>
    <row r="121" spans="2:17" ht="15" customHeight="1" x14ac:dyDescent="0.35">
      <c r="B121" s="58" t="str">
        <f t="shared" si="13"/>
        <v>!!!</v>
      </c>
      <c r="C121" s="164"/>
      <c r="D121" s="165"/>
      <c r="E121" s="165"/>
      <c r="F121" s="166"/>
      <c r="G121" s="28"/>
      <c r="H121" s="52"/>
      <c r="J121" s="253" t="str">
        <f t="shared" si="20"/>
        <v>Leer</v>
      </c>
      <c r="K121" s="253" t="str">
        <f t="shared" si="18"/>
        <v>Leer</v>
      </c>
      <c r="L121" s="253" t="str">
        <f>VLOOKUP($C121,{"29 - Psychiatrie (Erwachsene)","Psychiatrie23";"30 - Kinder- und Jugendpsychiatrie","KJPsychiatrie23";"31 - Psychosomatik","Psychosomatik";0,"Leer"},2,0)</f>
        <v>Leer</v>
      </c>
      <c r="M121" s="253">
        <f t="shared" si="19"/>
        <v>0</v>
      </c>
      <c r="N121" s="253">
        <f>VLOOKUP($C121,{"29 - Psychiatrie (Erwachsene)",1;"30 - Kinder- und Jugendpsychiatrie",1;"31 - Psychosomatik",1;"00 - Bitte eine Fachabteilung auswählen",0;0,0},2,0)</f>
        <v>0</v>
      </c>
      <c r="O121" s="253">
        <f t="shared" si="15"/>
        <v>0</v>
      </c>
      <c r="P121" s="253">
        <f t="shared" si="16"/>
        <v>0</v>
      </c>
      <c r="Q121" s="253">
        <f t="shared" si="17"/>
        <v>0</v>
      </c>
    </row>
    <row r="122" spans="2:17" ht="15" customHeight="1" x14ac:dyDescent="0.35">
      <c r="B122" s="58" t="str">
        <f t="shared" si="13"/>
        <v>!!!</v>
      </c>
      <c r="C122" s="164"/>
      <c r="D122" s="165"/>
      <c r="E122" s="165"/>
      <c r="F122" s="166"/>
      <c r="G122" s="28"/>
      <c r="H122" s="52"/>
      <c r="J122" s="253" t="str">
        <f t="shared" si="20"/>
        <v>Leer</v>
      </c>
      <c r="K122" s="253" t="str">
        <f t="shared" si="18"/>
        <v>Leer</v>
      </c>
      <c r="L122" s="253" t="str">
        <f>VLOOKUP($C122,{"29 - Psychiatrie (Erwachsene)","Psychiatrie23";"30 - Kinder- und Jugendpsychiatrie","KJPsychiatrie23";"31 - Psychosomatik","Psychosomatik";0,"Leer"},2,0)</f>
        <v>Leer</v>
      </c>
      <c r="M122" s="253">
        <f t="shared" si="19"/>
        <v>0</v>
      </c>
      <c r="N122" s="253">
        <f>VLOOKUP($C122,{"29 - Psychiatrie (Erwachsene)",1;"30 - Kinder- und Jugendpsychiatrie",1;"31 - Psychosomatik",1;"00 - Bitte eine Fachabteilung auswählen",0;0,0},2,0)</f>
        <v>0</v>
      </c>
      <c r="O122" s="253">
        <f t="shared" si="15"/>
        <v>0</v>
      </c>
      <c r="P122" s="253">
        <f t="shared" si="16"/>
        <v>0</v>
      </c>
      <c r="Q122" s="253">
        <f t="shared" si="17"/>
        <v>0</v>
      </c>
    </row>
    <row r="123" spans="2:17" ht="15" customHeight="1" x14ac:dyDescent="0.35">
      <c r="B123" s="58" t="str">
        <f t="shared" si="13"/>
        <v>!!!</v>
      </c>
      <c r="C123" s="164"/>
      <c r="D123" s="165"/>
      <c r="E123" s="165"/>
      <c r="F123" s="166"/>
      <c r="G123" s="28"/>
      <c r="H123" s="52"/>
      <c r="J123" s="253" t="str">
        <f t="shared" si="20"/>
        <v>Leer</v>
      </c>
      <c r="K123" s="253" t="str">
        <f t="shared" si="18"/>
        <v>Leer</v>
      </c>
      <c r="L123" s="253" t="str">
        <f>VLOOKUP($C123,{"29 - Psychiatrie (Erwachsene)","Psychiatrie23";"30 - Kinder- und Jugendpsychiatrie","KJPsychiatrie23";"31 - Psychosomatik","Psychosomatik";0,"Leer"},2,0)</f>
        <v>Leer</v>
      </c>
      <c r="M123" s="253">
        <f t="shared" si="19"/>
        <v>0</v>
      </c>
      <c r="N123" s="253">
        <f>VLOOKUP($C123,{"29 - Psychiatrie (Erwachsene)",1;"30 - Kinder- und Jugendpsychiatrie",1;"31 - Psychosomatik",1;"00 - Bitte eine Fachabteilung auswählen",0;0,0},2,0)</f>
        <v>0</v>
      </c>
      <c r="O123" s="253">
        <f t="shared" si="15"/>
        <v>0</v>
      </c>
      <c r="P123" s="253">
        <f t="shared" si="16"/>
        <v>0</v>
      </c>
      <c r="Q123" s="253">
        <f t="shared" si="17"/>
        <v>0</v>
      </c>
    </row>
    <row r="124" spans="2:17" ht="15" customHeight="1" x14ac:dyDescent="0.35">
      <c r="B124" s="58" t="str">
        <f t="shared" si="13"/>
        <v>!!!</v>
      </c>
      <c r="C124" s="164"/>
      <c r="D124" s="165"/>
      <c r="E124" s="165"/>
      <c r="F124" s="166"/>
      <c r="G124" s="28"/>
      <c r="H124" s="52"/>
      <c r="J124" s="253" t="str">
        <f t="shared" si="20"/>
        <v>Leer</v>
      </c>
      <c r="K124" s="253" t="str">
        <f t="shared" si="18"/>
        <v>Leer</v>
      </c>
      <c r="L124" s="253" t="str">
        <f>VLOOKUP($C124,{"29 - Psychiatrie (Erwachsene)","Psychiatrie23";"30 - Kinder- und Jugendpsychiatrie","KJPsychiatrie23";"31 - Psychosomatik","Psychosomatik";0,"Leer"},2,0)</f>
        <v>Leer</v>
      </c>
      <c r="M124" s="253">
        <f t="shared" si="19"/>
        <v>0</v>
      </c>
      <c r="N124" s="253">
        <f>VLOOKUP($C124,{"29 - Psychiatrie (Erwachsene)",1;"30 - Kinder- und Jugendpsychiatrie",1;"31 - Psychosomatik",1;"00 - Bitte eine Fachabteilung auswählen",0;0,0},2,0)</f>
        <v>0</v>
      </c>
      <c r="O124" s="253">
        <f t="shared" si="15"/>
        <v>0</v>
      </c>
      <c r="P124" s="253">
        <f t="shared" si="16"/>
        <v>0</v>
      </c>
      <c r="Q124" s="253">
        <f t="shared" si="17"/>
        <v>0</v>
      </c>
    </row>
    <row r="125" spans="2:17" ht="15" customHeight="1" x14ac:dyDescent="0.35">
      <c r="B125" s="58" t="str">
        <f t="shared" si="13"/>
        <v>!!!</v>
      </c>
      <c r="C125" s="164"/>
      <c r="D125" s="165"/>
      <c r="E125" s="165"/>
      <c r="F125" s="166"/>
      <c r="G125" s="28"/>
      <c r="H125" s="52"/>
      <c r="J125" s="253" t="str">
        <f t="shared" si="20"/>
        <v>Leer</v>
      </c>
      <c r="K125" s="253" t="str">
        <f t="shared" si="18"/>
        <v>Leer</v>
      </c>
      <c r="L125" s="253" t="str">
        <f>VLOOKUP($C125,{"29 - Psychiatrie (Erwachsene)","Psychiatrie23";"30 - Kinder- und Jugendpsychiatrie","KJPsychiatrie23";"31 - Psychosomatik","Psychosomatik";0,"Leer"},2,0)</f>
        <v>Leer</v>
      </c>
      <c r="M125" s="253">
        <f t="shared" si="19"/>
        <v>0</v>
      </c>
      <c r="N125" s="253">
        <f>VLOOKUP($C125,{"29 - Psychiatrie (Erwachsene)",1;"30 - Kinder- und Jugendpsychiatrie",1;"31 - Psychosomatik",1;"00 - Bitte eine Fachabteilung auswählen",0;0,0},2,0)</f>
        <v>0</v>
      </c>
      <c r="O125" s="253">
        <f t="shared" si="15"/>
        <v>0</v>
      </c>
      <c r="P125" s="253">
        <f t="shared" si="16"/>
        <v>0</v>
      </c>
      <c r="Q125" s="253">
        <f t="shared" si="17"/>
        <v>0</v>
      </c>
    </row>
    <row r="126" spans="2:17" ht="15" customHeight="1" x14ac:dyDescent="0.35">
      <c r="B126" s="58" t="str">
        <f t="shared" si="13"/>
        <v>!!!</v>
      </c>
      <c r="C126" s="164"/>
      <c r="D126" s="165"/>
      <c r="E126" s="165"/>
      <c r="F126" s="166"/>
      <c r="G126" s="28"/>
      <c r="H126" s="52"/>
      <c r="J126" s="253" t="str">
        <f t="shared" si="20"/>
        <v>Leer</v>
      </c>
      <c r="K126" s="253" t="str">
        <f t="shared" si="18"/>
        <v>Leer</v>
      </c>
      <c r="L126" s="253" t="str">
        <f>VLOOKUP($C126,{"29 - Psychiatrie (Erwachsene)","Psychiatrie23";"30 - Kinder- und Jugendpsychiatrie","KJPsychiatrie23";"31 - Psychosomatik","Psychosomatik";0,"Leer"},2,0)</f>
        <v>Leer</v>
      </c>
      <c r="M126" s="253">
        <f t="shared" si="19"/>
        <v>0</v>
      </c>
      <c r="N126" s="253">
        <f>VLOOKUP($C126,{"29 - Psychiatrie (Erwachsene)",1;"30 - Kinder- und Jugendpsychiatrie",1;"31 - Psychosomatik",1;"00 - Bitte eine Fachabteilung auswählen",0;0,0},2,0)</f>
        <v>0</v>
      </c>
      <c r="O126" s="253">
        <f t="shared" si="15"/>
        <v>0</v>
      </c>
      <c r="P126" s="253">
        <f t="shared" si="16"/>
        <v>0</v>
      </c>
      <c r="Q126" s="253">
        <f t="shared" si="17"/>
        <v>0</v>
      </c>
    </row>
    <row r="127" spans="2:17" ht="15" customHeight="1" x14ac:dyDescent="0.35">
      <c r="B127" s="58" t="str">
        <f t="shared" si="13"/>
        <v>!!!</v>
      </c>
      <c r="C127" s="164"/>
      <c r="D127" s="165"/>
      <c r="E127" s="165"/>
      <c r="F127" s="166"/>
      <c r="G127" s="28"/>
      <c r="H127" s="52"/>
      <c r="J127" s="253" t="str">
        <f t="shared" si="20"/>
        <v>Leer</v>
      </c>
      <c r="K127" s="253" t="str">
        <f t="shared" si="18"/>
        <v>Leer</v>
      </c>
      <c r="L127" s="253" t="str">
        <f>VLOOKUP($C127,{"29 - Psychiatrie (Erwachsene)","Psychiatrie23";"30 - Kinder- und Jugendpsychiatrie","KJPsychiatrie23";"31 - Psychosomatik","Psychosomatik";0,"Leer"},2,0)</f>
        <v>Leer</v>
      </c>
      <c r="M127" s="253">
        <f t="shared" si="19"/>
        <v>0</v>
      </c>
      <c r="N127" s="253">
        <f>VLOOKUP($C127,{"29 - Psychiatrie (Erwachsene)",1;"30 - Kinder- und Jugendpsychiatrie",1;"31 - Psychosomatik",1;"00 - Bitte eine Fachabteilung auswählen",0;0,0},2,0)</f>
        <v>0</v>
      </c>
      <c r="O127" s="253">
        <f t="shared" si="15"/>
        <v>0</v>
      </c>
      <c r="P127" s="253">
        <f t="shared" si="16"/>
        <v>0</v>
      </c>
      <c r="Q127" s="253">
        <f t="shared" si="17"/>
        <v>0</v>
      </c>
    </row>
    <row r="128" spans="2:17" ht="15" customHeight="1" x14ac:dyDescent="0.35">
      <c r="B128" s="58" t="str">
        <f t="shared" si="13"/>
        <v>!!!</v>
      </c>
      <c r="C128" s="164"/>
      <c r="D128" s="165"/>
      <c r="E128" s="165"/>
      <c r="F128" s="166"/>
      <c r="G128" s="28"/>
      <c r="H128" s="52"/>
      <c r="J128" s="253" t="str">
        <f t="shared" si="20"/>
        <v>Leer</v>
      </c>
      <c r="K128" s="253" t="str">
        <f t="shared" si="18"/>
        <v>Leer</v>
      </c>
      <c r="L128" s="253" t="str">
        <f>VLOOKUP($C128,{"29 - Psychiatrie (Erwachsene)","Psychiatrie23";"30 - Kinder- und Jugendpsychiatrie","KJPsychiatrie23";"31 - Psychosomatik","Psychosomatik";0,"Leer"},2,0)</f>
        <v>Leer</v>
      </c>
      <c r="M128" s="253">
        <f t="shared" si="19"/>
        <v>0</v>
      </c>
      <c r="N128" s="253">
        <f>VLOOKUP($C128,{"29 - Psychiatrie (Erwachsene)",1;"30 - Kinder- und Jugendpsychiatrie",1;"31 - Psychosomatik",1;"00 - Bitte eine Fachabteilung auswählen",0;0,0},2,0)</f>
        <v>0</v>
      </c>
      <c r="O128" s="253">
        <f t="shared" si="15"/>
        <v>0</v>
      </c>
      <c r="P128" s="253">
        <f t="shared" si="16"/>
        <v>0</v>
      </c>
      <c r="Q128" s="253">
        <f t="shared" si="17"/>
        <v>0</v>
      </c>
    </row>
    <row r="129" spans="2:17" ht="15" customHeight="1" x14ac:dyDescent="0.35">
      <c r="B129" s="58" t="str">
        <f t="shared" si="13"/>
        <v>!!!</v>
      </c>
      <c r="C129" s="164"/>
      <c r="D129" s="165"/>
      <c r="E129" s="165"/>
      <c r="F129" s="166"/>
      <c r="G129" s="28"/>
      <c r="H129" s="52"/>
      <c r="J129" s="253" t="str">
        <f t="shared" si="20"/>
        <v>Leer</v>
      </c>
      <c r="K129" s="253" t="str">
        <f t="shared" si="18"/>
        <v>Leer</v>
      </c>
      <c r="L129" s="253" t="str">
        <f>VLOOKUP($C129,{"29 - Psychiatrie (Erwachsene)","Psychiatrie23";"30 - Kinder- und Jugendpsychiatrie","KJPsychiatrie23";"31 - Psychosomatik","Psychosomatik";0,"Leer"},2,0)</f>
        <v>Leer</v>
      </c>
      <c r="M129" s="253">
        <f t="shared" si="19"/>
        <v>0</v>
      </c>
      <c r="N129" s="253">
        <f>VLOOKUP($C129,{"29 - Psychiatrie (Erwachsene)",1;"30 - Kinder- und Jugendpsychiatrie",1;"31 - Psychosomatik",1;"00 - Bitte eine Fachabteilung auswählen",0;0,0},2,0)</f>
        <v>0</v>
      </c>
      <c r="O129" s="253">
        <f t="shared" si="15"/>
        <v>0</v>
      </c>
      <c r="P129" s="253">
        <f t="shared" si="16"/>
        <v>0</v>
      </c>
      <c r="Q129" s="253">
        <f t="shared" si="17"/>
        <v>0</v>
      </c>
    </row>
    <row r="130" spans="2:17" ht="15" customHeight="1" x14ac:dyDescent="0.35">
      <c r="B130" s="58" t="str">
        <f t="shared" si="13"/>
        <v>!!!</v>
      </c>
      <c r="C130" s="164"/>
      <c r="D130" s="165"/>
      <c r="E130" s="165"/>
      <c r="F130" s="166"/>
      <c r="G130" s="28"/>
      <c r="H130" s="52"/>
      <c r="J130" s="253" t="str">
        <f t="shared" si="20"/>
        <v>Leer</v>
      </c>
      <c r="K130" s="253" t="str">
        <f t="shared" si="18"/>
        <v>Leer</v>
      </c>
      <c r="L130" s="253" t="str">
        <f>VLOOKUP($C130,{"29 - Psychiatrie (Erwachsene)","Psychiatrie23";"30 - Kinder- und Jugendpsychiatrie","KJPsychiatrie23";"31 - Psychosomatik","Psychosomatik";0,"Leer"},2,0)</f>
        <v>Leer</v>
      </c>
      <c r="M130" s="253">
        <f t="shared" si="19"/>
        <v>0</v>
      </c>
      <c r="N130" s="253">
        <f>VLOOKUP($C130,{"29 - Psychiatrie (Erwachsene)",1;"30 - Kinder- und Jugendpsychiatrie",1;"31 - Psychosomatik",1;"00 - Bitte eine Fachabteilung auswählen",0;0,0},2,0)</f>
        <v>0</v>
      </c>
      <c r="O130" s="253">
        <f t="shared" si="15"/>
        <v>0</v>
      </c>
      <c r="P130" s="253">
        <f t="shared" si="16"/>
        <v>0</v>
      </c>
      <c r="Q130" s="253">
        <f t="shared" si="17"/>
        <v>0</v>
      </c>
    </row>
    <row r="131" spans="2:17" ht="15" customHeight="1" x14ac:dyDescent="0.35">
      <c r="B131" s="58" t="str">
        <f t="shared" si="13"/>
        <v>!!!</v>
      </c>
      <c r="C131" s="164"/>
      <c r="D131" s="165"/>
      <c r="E131" s="165"/>
      <c r="F131" s="166"/>
      <c r="G131" s="28"/>
      <c r="H131" s="52"/>
      <c r="J131" s="253" t="str">
        <f t="shared" si="20"/>
        <v>Leer</v>
      </c>
      <c r="K131" s="253" t="str">
        <f t="shared" si="18"/>
        <v>Leer</v>
      </c>
      <c r="L131" s="253" t="str">
        <f>VLOOKUP($C131,{"29 - Psychiatrie (Erwachsene)","Psychiatrie23";"30 - Kinder- und Jugendpsychiatrie","KJPsychiatrie23";"31 - Psychosomatik","Psychosomatik";0,"Leer"},2,0)</f>
        <v>Leer</v>
      </c>
      <c r="M131" s="253">
        <f t="shared" si="19"/>
        <v>0</v>
      </c>
      <c r="N131" s="253">
        <f>VLOOKUP($C131,{"29 - Psychiatrie (Erwachsene)",1;"30 - Kinder- und Jugendpsychiatrie",1;"31 - Psychosomatik",1;"00 - Bitte eine Fachabteilung auswählen",0;0,0},2,0)</f>
        <v>0</v>
      </c>
      <c r="O131" s="253">
        <f t="shared" si="15"/>
        <v>0</v>
      </c>
      <c r="P131" s="253">
        <f t="shared" si="16"/>
        <v>0</v>
      </c>
      <c r="Q131" s="253">
        <f t="shared" si="17"/>
        <v>0</v>
      </c>
    </row>
    <row r="132" spans="2:17" ht="15" customHeight="1" x14ac:dyDescent="0.35">
      <c r="B132" s="58" t="str">
        <f t="shared" si="13"/>
        <v>!!!</v>
      </c>
      <c r="C132" s="164"/>
      <c r="D132" s="165"/>
      <c r="E132" s="165"/>
      <c r="F132" s="166"/>
      <c r="G132" s="28"/>
      <c r="H132" s="52"/>
      <c r="J132" s="253" t="str">
        <f t="shared" si="20"/>
        <v>Leer</v>
      </c>
      <c r="K132" s="253" t="str">
        <f t="shared" si="18"/>
        <v>Leer</v>
      </c>
      <c r="L132" s="253" t="str">
        <f>VLOOKUP($C132,{"29 - Psychiatrie (Erwachsene)","Psychiatrie23";"30 - Kinder- und Jugendpsychiatrie","KJPsychiatrie23";"31 - Psychosomatik","Psychosomatik";0,"Leer"},2,0)</f>
        <v>Leer</v>
      </c>
      <c r="M132" s="253">
        <f t="shared" si="19"/>
        <v>0</v>
      </c>
      <c r="N132" s="253">
        <f>VLOOKUP($C132,{"29 - Psychiatrie (Erwachsene)",1;"30 - Kinder- und Jugendpsychiatrie",1;"31 - Psychosomatik",1;"00 - Bitte eine Fachabteilung auswählen",0;0,0},2,0)</f>
        <v>0</v>
      </c>
      <c r="O132" s="253">
        <f t="shared" si="15"/>
        <v>0</v>
      </c>
      <c r="P132" s="253">
        <f t="shared" si="16"/>
        <v>0</v>
      </c>
      <c r="Q132" s="253">
        <f t="shared" si="17"/>
        <v>0</v>
      </c>
    </row>
    <row r="133" spans="2:17" ht="15" customHeight="1" x14ac:dyDescent="0.35">
      <c r="B133" s="58" t="str">
        <f t="shared" si="13"/>
        <v>!!!</v>
      </c>
      <c r="C133" s="164"/>
      <c r="D133" s="165"/>
      <c r="E133" s="165"/>
      <c r="F133" s="166"/>
      <c r="G133" s="28"/>
      <c r="H133" s="52"/>
      <c r="J133" s="253" t="str">
        <f t="shared" si="20"/>
        <v>Leer</v>
      </c>
      <c r="K133" s="253" t="str">
        <f t="shared" si="18"/>
        <v>Leer</v>
      </c>
      <c r="L133" s="253" t="str">
        <f>VLOOKUP($C133,{"29 - Psychiatrie (Erwachsene)","Psychiatrie23";"30 - Kinder- und Jugendpsychiatrie","KJPsychiatrie23";"31 - Psychosomatik","Psychosomatik";0,"Leer"},2,0)</f>
        <v>Leer</v>
      </c>
      <c r="M133" s="253">
        <f t="shared" si="19"/>
        <v>0</v>
      </c>
      <c r="N133" s="253">
        <f>VLOOKUP($C133,{"29 - Psychiatrie (Erwachsene)",1;"30 - Kinder- und Jugendpsychiatrie",1;"31 - Psychosomatik",1;"00 - Bitte eine Fachabteilung auswählen",0;0,0},2,0)</f>
        <v>0</v>
      </c>
      <c r="O133" s="253">
        <f t="shared" si="15"/>
        <v>0</v>
      </c>
      <c r="P133" s="253">
        <f t="shared" si="16"/>
        <v>0</v>
      </c>
      <c r="Q133" s="253">
        <f t="shared" si="17"/>
        <v>0</v>
      </c>
    </row>
    <row r="134" spans="2:17" ht="15" customHeight="1" x14ac:dyDescent="0.35">
      <c r="B134" s="58" t="str">
        <f t="shared" si="13"/>
        <v>!!!</v>
      </c>
      <c r="C134" s="164"/>
      <c r="D134" s="165"/>
      <c r="E134" s="165"/>
      <c r="F134" s="166"/>
      <c r="G134" s="28"/>
      <c r="H134" s="52"/>
      <c r="J134" s="253" t="str">
        <f t="shared" si="20"/>
        <v>Leer</v>
      </c>
      <c r="K134" s="253" t="str">
        <f t="shared" si="18"/>
        <v>Leer</v>
      </c>
      <c r="L134" s="253" t="str">
        <f>VLOOKUP($C134,{"29 - Psychiatrie (Erwachsene)","Psychiatrie23";"30 - Kinder- und Jugendpsychiatrie","KJPsychiatrie23";"31 - Psychosomatik","Psychosomatik";0,"Leer"},2,0)</f>
        <v>Leer</v>
      </c>
      <c r="M134" s="253">
        <f t="shared" si="19"/>
        <v>0</v>
      </c>
      <c r="N134" s="253">
        <f>VLOOKUP($C134,{"29 - Psychiatrie (Erwachsene)",1;"30 - Kinder- und Jugendpsychiatrie",1;"31 - Psychosomatik",1;"00 - Bitte eine Fachabteilung auswählen",0;0,0},2,0)</f>
        <v>0</v>
      </c>
      <c r="O134" s="253">
        <f t="shared" si="15"/>
        <v>0</v>
      </c>
      <c r="P134" s="253">
        <f t="shared" si="16"/>
        <v>0</v>
      </c>
      <c r="Q134" s="253">
        <f t="shared" si="17"/>
        <v>0</v>
      </c>
    </row>
    <row r="135" spans="2:17" ht="15" customHeight="1" x14ac:dyDescent="0.35">
      <c r="B135" s="58" t="str">
        <f t="shared" si="13"/>
        <v>!!!</v>
      </c>
      <c r="C135" s="164"/>
      <c r="D135" s="165"/>
      <c r="E135" s="165"/>
      <c r="F135" s="166"/>
      <c r="G135" s="28"/>
      <c r="H135" s="52"/>
      <c r="J135" s="253" t="str">
        <f t="shared" si="20"/>
        <v>Leer</v>
      </c>
      <c r="K135" s="253" t="str">
        <f t="shared" si="18"/>
        <v>Leer</v>
      </c>
      <c r="L135" s="253" t="str">
        <f>VLOOKUP($C135,{"29 - Psychiatrie (Erwachsene)","Psychiatrie23";"30 - Kinder- und Jugendpsychiatrie","KJPsychiatrie23";"31 - Psychosomatik","Psychosomatik";0,"Leer"},2,0)</f>
        <v>Leer</v>
      </c>
      <c r="M135" s="253">
        <f t="shared" si="19"/>
        <v>0</v>
      </c>
      <c r="N135" s="253">
        <f>VLOOKUP($C135,{"29 - Psychiatrie (Erwachsene)",1;"30 - Kinder- und Jugendpsychiatrie",1;"31 - Psychosomatik",1;"00 - Bitte eine Fachabteilung auswählen",0;0,0},2,0)</f>
        <v>0</v>
      </c>
      <c r="O135" s="253">
        <f t="shared" si="15"/>
        <v>0</v>
      </c>
      <c r="P135" s="253">
        <f t="shared" si="16"/>
        <v>0</v>
      </c>
      <c r="Q135" s="253">
        <f t="shared" si="17"/>
        <v>0</v>
      </c>
    </row>
    <row r="136" spans="2:17" ht="15" customHeight="1" x14ac:dyDescent="0.35">
      <c r="B136" s="58" t="str">
        <f t="shared" si="13"/>
        <v>!!!</v>
      </c>
      <c r="C136" s="164"/>
      <c r="D136" s="165"/>
      <c r="E136" s="165"/>
      <c r="F136" s="166"/>
      <c r="G136" s="28"/>
      <c r="H136" s="52"/>
      <c r="J136" s="253" t="str">
        <f t="shared" si="20"/>
        <v>Leer</v>
      </c>
      <c r="K136" s="253" t="str">
        <f t="shared" si="18"/>
        <v>Leer</v>
      </c>
      <c r="L136" s="253" t="str">
        <f>VLOOKUP($C136,{"29 - Psychiatrie (Erwachsene)","Psychiatrie23";"30 - Kinder- und Jugendpsychiatrie","KJPsychiatrie23";"31 - Psychosomatik","Psychosomatik";0,"Leer"},2,0)</f>
        <v>Leer</v>
      </c>
      <c r="M136" s="253">
        <f t="shared" si="19"/>
        <v>0</v>
      </c>
      <c r="N136" s="253">
        <f>VLOOKUP($C136,{"29 - Psychiatrie (Erwachsene)",1;"30 - Kinder- und Jugendpsychiatrie",1;"31 - Psychosomatik",1;"00 - Bitte eine Fachabteilung auswählen",0;0,0},2,0)</f>
        <v>0</v>
      </c>
      <c r="O136" s="253">
        <f t="shared" si="15"/>
        <v>0</v>
      </c>
      <c r="P136" s="253">
        <f t="shared" si="16"/>
        <v>0</v>
      </c>
      <c r="Q136" s="253">
        <f t="shared" si="17"/>
        <v>0</v>
      </c>
    </row>
    <row r="137" spans="2:17" ht="15" customHeight="1" x14ac:dyDescent="0.35">
      <c r="B137" s="58" t="str">
        <f t="shared" si="13"/>
        <v>!!!</v>
      </c>
      <c r="C137" s="164"/>
      <c r="D137" s="165"/>
      <c r="E137" s="165"/>
      <c r="F137" s="166"/>
      <c r="G137" s="28"/>
      <c r="H137" s="52"/>
      <c r="J137" s="253" t="str">
        <f t="shared" si="20"/>
        <v>Leer</v>
      </c>
      <c r="K137" s="253" t="str">
        <f t="shared" si="18"/>
        <v>Leer</v>
      </c>
      <c r="L137" s="253" t="str">
        <f>VLOOKUP($C137,{"29 - Psychiatrie (Erwachsene)","Psychiatrie23";"30 - Kinder- und Jugendpsychiatrie","KJPsychiatrie23";"31 - Psychosomatik","Psychosomatik";0,"Leer"},2,0)</f>
        <v>Leer</v>
      </c>
      <c r="M137" s="253">
        <f t="shared" si="19"/>
        <v>0</v>
      </c>
      <c r="N137" s="253">
        <f>VLOOKUP($C137,{"29 - Psychiatrie (Erwachsene)",1;"30 - Kinder- und Jugendpsychiatrie",1;"31 - Psychosomatik",1;"00 - Bitte eine Fachabteilung auswählen",0;0,0},2,0)</f>
        <v>0</v>
      </c>
      <c r="O137" s="253">
        <f t="shared" si="15"/>
        <v>0</v>
      </c>
      <c r="P137" s="253">
        <f t="shared" si="16"/>
        <v>0</v>
      </c>
      <c r="Q137" s="253">
        <f t="shared" si="17"/>
        <v>0</v>
      </c>
    </row>
    <row r="138" spans="2:17" ht="15" customHeight="1" x14ac:dyDescent="0.35">
      <c r="B138" s="58" t="str">
        <f t="shared" si="13"/>
        <v>!!!</v>
      </c>
      <c r="C138" s="164"/>
      <c r="D138" s="165"/>
      <c r="E138" s="165"/>
      <c r="F138" s="166"/>
      <c r="G138" s="28"/>
      <c r="H138" s="52"/>
      <c r="J138" s="253" t="str">
        <f t="shared" si="20"/>
        <v>Leer</v>
      </c>
      <c r="K138" s="253" t="str">
        <f t="shared" si="18"/>
        <v>Leer</v>
      </c>
      <c r="L138" s="253" t="str">
        <f>VLOOKUP($C138,{"29 - Psychiatrie (Erwachsene)","Psychiatrie23";"30 - Kinder- und Jugendpsychiatrie","KJPsychiatrie23";"31 - Psychosomatik","Psychosomatik";0,"Leer"},2,0)</f>
        <v>Leer</v>
      </c>
      <c r="M138" s="253">
        <f t="shared" si="19"/>
        <v>0</v>
      </c>
      <c r="N138" s="253">
        <f>VLOOKUP($C138,{"29 - Psychiatrie (Erwachsene)",1;"30 - Kinder- und Jugendpsychiatrie",1;"31 - Psychosomatik",1;"00 - Bitte eine Fachabteilung auswählen",0;0,0},2,0)</f>
        <v>0</v>
      </c>
      <c r="O138" s="253">
        <f t="shared" si="15"/>
        <v>0</v>
      </c>
      <c r="P138" s="253">
        <f t="shared" si="16"/>
        <v>0</v>
      </c>
      <c r="Q138" s="253">
        <f t="shared" si="17"/>
        <v>0</v>
      </c>
    </row>
    <row r="139" spans="2:17" ht="15" customHeight="1" x14ac:dyDescent="0.35">
      <c r="B139" s="58" t="str">
        <f t="shared" si="13"/>
        <v>!!!</v>
      </c>
      <c r="C139" s="164"/>
      <c r="D139" s="165"/>
      <c r="E139" s="165"/>
      <c r="F139" s="166"/>
      <c r="G139" s="28"/>
      <c r="H139" s="52"/>
      <c r="J139" s="253" t="str">
        <f t="shared" si="20"/>
        <v>Leer</v>
      </c>
      <c r="K139" s="253" t="str">
        <f t="shared" si="18"/>
        <v>Leer</v>
      </c>
      <c r="L139" s="253" t="str">
        <f>VLOOKUP($C139,{"29 - Psychiatrie (Erwachsene)","Psychiatrie23";"30 - Kinder- und Jugendpsychiatrie","KJPsychiatrie23";"31 - Psychosomatik","Psychosomatik";0,"Leer"},2,0)</f>
        <v>Leer</v>
      </c>
      <c r="M139" s="253">
        <f t="shared" si="19"/>
        <v>0</v>
      </c>
      <c r="N139" s="253">
        <f>VLOOKUP($C139,{"29 - Psychiatrie (Erwachsene)",1;"30 - Kinder- und Jugendpsychiatrie",1;"31 - Psychosomatik",1;"00 - Bitte eine Fachabteilung auswählen",0;0,0},2,0)</f>
        <v>0</v>
      </c>
      <c r="O139" s="253">
        <f t="shared" si="15"/>
        <v>0</v>
      </c>
      <c r="P139" s="253">
        <f t="shared" si="16"/>
        <v>0</v>
      </c>
      <c r="Q139" s="253">
        <f t="shared" si="17"/>
        <v>0</v>
      </c>
    </row>
    <row r="140" spans="2:17" ht="15" customHeight="1" x14ac:dyDescent="0.35">
      <c r="B140" s="58" t="str">
        <f t="shared" si="13"/>
        <v>!!!</v>
      </c>
      <c r="C140" s="164"/>
      <c r="D140" s="165"/>
      <c r="E140" s="165"/>
      <c r="F140" s="166"/>
      <c r="G140" s="28"/>
      <c r="H140" s="52"/>
      <c r="J140" s="253" t="str">
        <f t="shared" si="20"/>
        <v>Leer</v>
      </c>
      <c r="K140" s="253" t="str">
        <f t="shared" si="18"/>
        <v>Leer</v>
      </c>
      <c r="L140" s="253" t="str">
        <f>VLOOKUP($C140,{"29 - Psychiatrie (Erwachsene)","Psychiatrie23";"30 - Kinder- und Jugendpsychiatrie","KJPsychiatrie23";"31 - Psychosomatik","Psychosomatik";0,"Leer"},2,0)</f>
        <v>Leer</v>
      </c>
      <c r="M140" s="253">
        <f t="shared" si="19"/>
        <v>0</v>
      </c>
      <c r="N140" s="253">
        <f>VLOOKUP($C140,{"29 - Psychiatrie (Erwachsene)",1;"30 - Kinder- und Jugendpsychiatrie",1;"31 - Psychosomatik",1;"00 - Bitte eine Fachabteilung auswählen",0;0,0},2,0)</f>
        <v>0</v>
      </c>
      <c r="O140" s="253">
        <f t="shared" si="15"/>
        <v>0</v>
      </c>
      <c r="P140" s="253">
        <f t="shared" si="16"/>
        <v>0</v>
      </c>
      <c r="Q140" s="253">
        <f t="shared" si="17"/>
        <v>0</v>
      </c>
    </row>
    <row r="141" spans="2:17" ht="15" customHeight="1" x14ac:dyDescent="0.35">
      <c r="B141" s="58" t="str">
        <f t="shared" si="13"/>
        <v>!!!</v>
      </c>
      <c r="C141" s="164"/>
      <c r="D141" s="165"/>
      <c r="E141" s="165"/>
      <c r="F141" s="166"/>
      <c r="G141" s="28"/>
      <c r="H141" s="52"/>
      <c r="J141" s="253" t="str">
        <f t="shared" si="20"/>
        <v>Leer</v>
      </c>
      <c r="K141" s="253" t="str">
        <f t="shared" si="18"/>
        <v>Leer</v>
      </c>
      <c r="L141" s="253" t="str">
        <f>VLOOKUP($C141,{"29 - Psychiatrie (Erwachsene)","Psychiatrie23";"30 - Kinder- und Jugendpsychiatrie","KJPsychiatrie23";"31 - Psychosomatik","Psychosomatik";0,"Leer"},2,0)</f>
        <v>Leer</v>
      </c>
      <c r="M141" s="253">
        <f t="shared" si="19"/>
        <v>0</v>
      </c>
      <c r="N141" s="253">
        <f>VLOOKUP($C141,{"29 - Psychiatrie (Erwachsene)",1;"30 - Kinder- und Jugendpsychiatrie",1;"31 - Psychosomatik",1;"00 - Bitte eine Fachabteilung auswählen",0;0,0},2,0)</f>
        <v>0</v>
      </c>
      <c r="O141" s="253">
        <f t="shared" si="15"/>
        <v>0</v>
      </c>
      <c r="P141" s="253">
        <f t="shared" si="16"/>
        <v>0</v>
      </c>
      <c r="Q141" s="253">
        <f t="shared" si="17"/>
        <v>0</v>
      </c>
    </row>
    <row r="142" spans="2:17" ht="15" customHeight="1" x14ac:dyDescent="0.35">
      <c r="B142" s="58" t="str">
        <f t="shared" si="13"/>
        <v>!!!</v>
      </c>
      <c r="C142" s="164"/>
      <c r="D142" s="165"/>
      <c r="E142" s="165"/>
      <c r="F142" s="166"/>
      <c r="G142" s="28"/>
      <c r="H142" s="52"/>
      <c r="J142" s="253" t="str">
        <f t="shared" si="20"/>
        <v>Leer</v>
      </c>
      <c r="K142" s="253" t="str">
        <f t="shared" si="18"/>
        <v>Leer</v>
      </c>
      <c r="L142" s="253" t="str">
        <f>VLOOKUP($C142,{"29 - Psychiatrie (Erwachsene)","Psychiatrie23";"30 - Kinder- und Jugendpsychiatrie","KJPsychiatrie23";"31 - Psychosomatik","Psychosomatik";0,"Leer"},2,0)</f>
        <v>Leer</v>
      </c>
      <c r="M142" s="253">
        <f t="shared" si="19"/>
        <v>0</v>
      </c>
      <c r="N142" s="253">
        <f>VLOOKUP($C142,{"29 - Psychiatrie (Erwachsene)",1;"30 - Kinder- und Jugendpsychiatrie",1;"31 - Psychosomatik",1;"00 - Bitte eine Fachabteilung auswählen",0;0,0},2,0)</f>
        <v>0</v>
      </c>
      <c r="O142" s="253">
        <f t="shared" si="15"/>
        <v>0</v>
      </c>
      <c r="P142" s="253">
        <f t="shared" si="16"/>
        <v>0</v>
      </c>
      <c r="Q142" s="253">
        <f t="shared" si="17"/>
        <v>0</v>
      </c>
    </row>
    <row r="143" spans="2:17" ht="15" customHeight="1" x14ac:dyDescent="0.35">
      <c r="B143" s="58" t="str">
        <f t="shared" si="13"/>
        <v>!!!</v>
      </c>
      <c r="C143" s="164"/>
      <c r="D143" s="165"/>
      <c r="E143" s="165"/>
      <c r="F143" s="166"/>
      <c r="G143" s="28"/>
      <c r="H143" s="52"/>
      <c r="J143" s="253" t="str">
        <f t="shared" si="20"/>
        <v>Leer</v>
      </c>
      <c r="K143" s="253" t="str">
        <f t="shared" si="18"/>
        <v>Leer</v>
      </c>
      <c r="L143" s="253" t="str">
        <f>VLOOKUP($C143,{"29 - Psychiatrie (Erwachsene)","Psychiatrie23";"30 - Kinder- und Jugendpsychiatrie","KJPsychiatrie23";"31 - Psychosomatik","Psychosomatik";0,"Leer"},2,0)</f>
        <v>Leer</v>
      </c>
      <c r="M143" s="253">
        <f t="shared" si="19"/>
        <v>0</v>
      </c>
      <c r="N143" s="253">
        <f>VLOOKUP($C143,{"29 - Psychiatrie (Erwachsene)",1;"30 - Kinder- und Jugendpsychiatrie",1;"31 - Psychosomatik",1;"00 - Bitte eine Fachabteilung auswählen",0;0,0},2,0)</f>
        <v>0</v>
      </c>
      <c r="O143" s="253">
        <f t="shared" si="15"/>
        <v>0</v>
      </c>
      <c r="P143" s="253">
        <f t="shared" si="16"/>
        <v>0</v>
      </c>
      <c r="Q143" s="253">
        <f t="shared" si="17"/>
        <v>0</v>
      </c>
    </row>
    <row r="144" spans="2:17" ht="15" customHeight="1" x14ac:dyDescent="0.35">
      <c r="B144" s="58" t="str">
        <f t="shared" si="13"/>
        <v>!!!</v>
      </c>
      <c r="C144" s="164"/>
      <c r="D144" s="165"/>
      <c r="E144" s="165"/>
      <c r="F144" s="166"/>
      <c r="G144" s="28"/>
      <c r="H144" s="52"/>
      <c r="J144" s="253" t="str">
        <f t="shared" si="20"/>
        <v>Leer</v>
      </c>
      <c r="K144" s="253" t="str">
        <f t="shared" si="18"/>
        <v>Leer</v>
      </c>
      <c r="L144" s="253" t="str">
        <f>VLOOKUP($C144,{"29 - Psychiatrie (Erwachsene)","Psychiatrie23";"30 - Kinder- und Jugendpsychiatrie","KJPsychiatrie23";"31 - Psychosomatik","Psychosomatik";0,"Leer"},2,0)</f>
        <v>Leer</v>
      </c>
      <c r="M144" s="253">
        <f t="shared" si="19"/>
        <v>0</v>
      </c>
      <c r="N144" s="253">
        <f>VLOOKUP($C144,{"29 - Psychiatrie (Erwachsene)",1;"30 - Kinder- und Jugendpsychiatrie",1;"31 - Psychosomatik",1;"00 - Bitte eine Fachabteilung auswählen",0;0,0},2,0)</f>
        <v>0</v>
      </c>
      <c r="O144" s="253">
        <f t="shared" si="15"/>
        <v>0</v>
      </c>
      <c r="P144" s="253">
        <f t="shared" si="16"/>
        <v>0</v>
      </c>
      <c r="Q144" s="253">
        <f t="shared" si="17"/>
        <v>0</v>
      </c>
    </row>
    <row r="145" spans="2:17" ht="15" customHeight="1" x14ac:dyDescent="0.35">
      <c r="B145" s="58" t="str">
        <f t="shared" si="13"/>
        <v>!!!</v>
      </c>
      <c r="C145" s="164"/>
      <c r="D145" s="165"/>
      <c r="E145" s="165"/>
      <c r="F145" s="166"/>
      <c r="G145" s="28"/>
      <c r="H145" s="52"/>
      <c r="J145" s="253" t="str">
        <f t="shared" si="20"/>
        <v>Leer</v>
      </c>
      <c r="K145" s="253" t="str">
        <f t="shared" si="18"/>
        <v>Leer</v>
      </c>
      <c r="L145" s="253" t="str">
        <f>VLOOKUP($C145,{"29 - Psychiatrie (Erwachsene)","Psychiatrie23";"30 - Kinder- und Jugendpsychiatrie","KJPsychiatrie23";"31 - Psychosomatik","Psychosomatik";0,"Leer"},2,0)</f>
        <v>Leer</v>
      </c>
      <c r="M145" s="253">
        <f t="shared" si="19"/>
        <v>0</v>
      </c>
      <c r="N145" s="253">
        <f>VLOOKUP($C145,{"29 - Psychiatrie (Erwachsene)",1;"30 - Kinder- und Jugendpsychiatrie",1;"31 - Psychosomatik",1;"00 - Bitte eine Fachabteilung auswählen",0;0,0},2,0)</f>
        <v>0</v>
      </c>
      <c r="O145" s="253">
        <f t="shared" si="15"/>
        <v>0</v>
      </c>
      <c r="P145" s="253">
        <f t="shared" si="16"/>
        <v>0</v>
      </c>
      <c r="Q145" s="253">
        <f t="shared" si="17"/>
        <v>0</v>
      </c>
    </row>
    <row r="146" spans="2:17" ht="15" customHeight="1" x14ac:dyDescent="0.35">
      <c r="B146" s="58" t="str">
        <f t="shared" si="13"/>
        <v>!!!</v>
      </c>
      <c r="C146" s="164"/>
      <c r="D146" s="165"/>
      <c r="E146" s="165"/>
      <c r="F146" s="166"/>
      <c r="G146" s="28"/>
      <c r="H146" s="52"/>
      <c r="J146" s="253" t="str">
        <f t="shared" si="20"/>
        <v>Leer</v>
      </c>
      <c r="K146" s="253" t="str">
        <f t="shared" si="18"/>
        <v>Leer</v>
      </c>
      <c r="L146" s="253" t="str">
        <f>VLOOKUP($C146,{"29 - Psychiatrie (Erwachsene)","Psychiatrie23";"30 - Kinder- und Jugendpsychiatrie","KJPsychiatrie23";"31 - Psychosomatik","Psychosomatik";0,"Leer"},2,0)</f>
        <v>Leer</v>
      </c>
      <c r="M146" s="253">
        <f t="shared" si="19"/>
        <v>0</v>
      </c>
      <c r="N146" s="253">
        <f>VLOOKUP($C146,{"29 - Psychiatrie (Erwachsene)",1;"30 - Kinder- und Jugendpsychiatrie",1;"31 - Psychosomatik",1;"00 - Bitte eine Fachabteilung auswählen",0;0,0},2,0)</f>
        <v>0</v>
      </c>
      <c r="O146" s="253">
        <f t="shared" si="15"/>
        <v>0</v>
      </c>
      <c r="P146" s="253">
        <f t="shared" si="16"/>
        <v>0</v>
      </c>
      <c r="Q146" s="253">
        <f t="shared" si="17"/>
        <v>0</v>
      </c>
    </row>
    <row r="147" spans="2:17" ht="15" customHeight="1" x14ac:dyDescent="0.35">
      <c r="B147" s="58" t="str">
        <f t="shared" si="13"/>
        <v>!!!</v>
      </c>
      <c r="C147" s="164"/>
      <c r="D147" s="165"/>
      <c r="E147" s="165"/>
      <c r="F147" s="166"/>
      <c r="G147" s="28"/>
      <c r="H147" s="52"/>
      <c r="J147" s="253" t="str">
        <f t="shared" si="20"/>
        <v>Leer</v>
      </c>
      <c r="K147" s="253" t="str">
        <f t="shared" si="18"/>
        <v>Leer</v>
      </c>
      <c r="L147" s="253" t="str">
        <f>VLOOKUP($C147,{"29 - Psychiatrie (Erwachsene)","Psychiatrie23";"30 - Kinder- und Jugendpsychiatrie","KJPsychiatrie23";"31 - Psychosomatik","Psychosomatik";0,"Leer"},2,0)</f>
        <v>Leer</v>
      </c>
      <c r="M147" s="253">
        <f t="shared" si="19"/>
        <v>0</v>
      </c>
      <c r="N147" s="253">
        <f>VLOOKUP($C147,{"29 - Psychiatrie (Erwachsene)",1;"30 - Kinder- und Jugendpsychiatrie",1;"31 - Psychosomatik",1;"00 - Bitte eine Fachabteilung auswählen",0;0,0},2,0)</f>
        <v>0</v>
      </c>
      <c r="O147" s="253">
        <f t="shared" si="15"/>
        <v>0</v>
      </c>
      <c r="P147" s="253">
        <f t="shared" si="16"/>
        <v>0</v>
      </c>
      <c r="Q147" s="253">
        <f t="shared" si="17"/>
        <v>0</v>
      </c>
    </row>
    <row r="148" spans="2:17" ht="15" customHeight="1" x14ac:dyDescent="0.35">
      <c r="B148" s="58" t="str">
        <f t="shared" si="13"/>
        <v>!!!</v>
      </c>
      <c r="C148" s="164"/>
      <c r="D148" s="165"/>
      <c r="E148" s="165"/>
      <c r="F148" s="166"/>
      <c r="G148" s="28"/>
      <c r="H148" s="52"/>
      <c r="J148" s="253" t="str">
        <f t="shared" si="20"/>
        <v>Leer</v>
      </c>
      <c r="K148" s="253" t="str">
        <f t="shared" si="18"/>
        <v>Leer</v>
      </c>
      <c r="L148" s="253" t="str">
        <f>VLOOKUP($C148,{"29 - Psychiatrie (Erwachsene)","Psychiatrie23";"30 - Kinder- und Jugendpsychiatrie","KJPsychiatrie23";"31 - Psychosomatik","Psychosomatik";0,"Leer"},2,0)</f>
        <v>Leer</v>
      </c>
      <c r="M148" s="253">
        <f t="shared" si="19"/>
        <v>0</v>
      </c>
      <c r="N148" s="253">
        <f>VLOOKUP($C148,{"29 - Psychiatrie (Erwachsene)",1;"30 - Kinder- und Jugendpsychiatrie",1;"31 - Psychosomatik",1;"00 - Bitte eine Fachabteilung auswählen",0;0,0},2,0)</f>
        <v>0</v>
      </c>
      <c r="O148" s="253">
        <f t="shared" si="15"/>
        <v>0</v>
      </c>
      <c r="P148" s="253">
        <f t="shared" si="16"/>
        <v>0</v>
      </c>
      <c r="Q148" s="253">
        <f t="shared" si="17"/>
        <v>0</v>
      </c>
    </row>
    <row r="149" spans="2:17" ht="15" customHeight="1" x14ac:dyDescent="0.35">
      <c r="B149" s="58" t="str">
        <f t="shared" si="13"/>
        <v>!!!</v>
      </c>
      <c r="C149" s="164"/>
      <c r="D149" s="165"/>
      <c r="E149" s="165"/>
      <c r="F149" s="166"/>
      <c r="G149" s="28"/>
      <c r="H149" s="52"/>
      <c r="J149" s="253" t="str">
        <f t="shared" si="20"/>
        <v>Leer</v>
      </c>
      <c r="K149" s="253" t="str">
        <f t="shared" si="18"/>
        <v>Leer</v>
      </c>
      <c r="L149" s="253" t="str">
        <f>VLOOKUP($C149,{"29 - Psychiatrie (Erwachsene)","Psychiatrie23";"30 - Kinder- und Jugendpsychiatrie","KJPsychiatrie23";"31 - Psychosomatik","Psychosomatik";0,"Leer"},2,0)</f>
        <v>Leer</v>
      </c>
      <c r="M149" s="253">
        <f t="shared" si="19"/>
        <v>0</v>
      </c>
      <c r="N149" s="253">
        <f>VLOOKUP($C149,{"29 - Psychiatrie (Erwachsene)",1;"30 - Kinder- und Jugendpsychiatrie",1;"31 - Psychosomatik",1;"00 - Bitte eine Fachabteilung auswählen",0;0,0},2,0)</f>
        <v>0</v>
      </c>
      <c r="O149" s="253">
        <f t="shared" si="15"/>
        <v>0</v>
      </c>
      <c r="P149" s="253">
        <f t="shared" si="16"/>
        <v>0</v>
      </c>
      <c r="Q149" s="253">
        <f t="shared" si="17"/>
        <v>0</v>
      </c>
    </row>
    <row r="150" spans="2:17" ht="15" customHeight="1" x14ac:dyDescent="0.35">
      <c r="B150" s="58" t="str">
        <f t="shared" si="13"/>
        <v>!!!</v>
      </c>
      <c r="C150" s="164"/>
      <c r="D150" s="165"/>
      <c r="E150" s="165"/>
      <c r="F150" s="166"/>
      <c r="G150" s="28"/>
      <c r="H150" s="52"/>
      <c r="J150" s="253" t="str">
        <f t="shared" si="20"/>
        <v>Leer</v>
      </c>
      <c r="K150" s="253" t="str">
        <f t="shared" si="18"/>
        <v>Leer</v>
      </c>
      <c r="L150" s="253" t="str">
        <f>VLOOKUP($C150,{"29 - Psychiatrie (Erwachsene)","Psychiatrie23";"30 - Kinder- und Jugendpsychiatrie","KJPsychiatrie23";"31 - Psychosomatik","Psychosomatik";0,"Leer"},2,0)</f>
        <v>Leer</v>
      </c>
      <c r="M150" s="253">
        <f t="shared" si="19"/>
        <v>0</v>
      </c>
      <c r="N150" s="253">
        <f>VLOOKUP($C150,{"29 - Psychiatrie (Erwachsene)",1;"30 - Kinder- und Jugendpsychiatrie",1;"31 - Psychosomatik",1;"00 - Bitte eine Fachabteilung auswählen",0;0,0},2,0)</f>
        <v>0</v>
      </c>
      <c r="O150" s="253">
        <f t="shared" si="15"/>
        <v>0</v>
      </c>
      <c r="P150" s="253">
        <f t="shared" si="16"/>
        <v>0</v>
      </c>
      <c r="Q150" s="253">
        <f t="shared" si="17"/>
        <v>0</v>
      </c>
    </row>
    <row r="151" spans="2:17" ht="15" customHeight="1" x14ac:dyDescent="0.35">
      <c r="B151" s="58" t="str">
        <f t="shared" si="13"/>
        <v>!!!</v>
      </c>
      <c r="C151" s="164"/>
      <c r="D151" s="165"/>
      <c r="E151" s="165"/>
      <c r="F151" s="166"/>
      <c r="G151" s="28"/>
      <c r="H151" s="52"/>
      <c r="J151" s="253" t="str">
        <f t="shared" si="20"/>
        <v>Leer</v>
      </c>
      <c r="K151" s="253" t="str">
        <f t="shared" ref="K151:K182" si="21">IF(C151&lt;&gt;"","JBJ","Leer")</f>
        <v>Leer</v>
      </c>
      <c r="L151" s="253" t="str">
        <f>VLOOKUP($C151,{"29 - Psychiatrie (Erwachsene)","Psychiatrie23";"30 - Kinder- und Jugendpsychiatrie","KJPsychiatrie23";"31 - Psychosomatik","Psychosomatik";0,"Leer"},2,0)</f>
        <v>Leer</v>
      </c>
      <c r="M151" s="253">
        <f t="shared" ref="M151:M182" si="22">IF(LEN(B151)&gt;0,0,1)</f>
        <v>0</v>
      </c>
      <c r="N151" s="253">
        <f>VLOOKUP($C151,{"29 - Psychiatrie (Erwachsene)",1;"30 - Kinder- und Jugendpsychiatrie",1;"31 - Psychosomatik",1;"00 - Bitte eine Fachabteilung auswählen",0;0,0},2,0)</f>
        <v>0</v>
      </c>
      <c r="O151" s="253">
        <f t="shared" si="15"/>
        <v>0</v>
      </c>
      <c r="P151" s="253">
        <f t="shared" si="16"/>
        <v>0</v>
      </c>
      <c r="Q151" s="253">
        <f t="shared" si="17"/>
        <v>0</v>
      </c>
    </row>
    <row r="152" spans="2:17" ht="15" customHeight="1" x14ac:dyDescent="0.35">
      <c r="B152" s="58" t="str">
        <f t="shared" ref="B152:B215" si="23">IF(SUM(O152:Q152)&lt;3,"!!!","")</f>
        <v>!!!</v>
      </c>
      <c r="C152" s="164"/>
      <c r="D152" s="165"/>
      <c r="E152" s="165"/>
      <c r="F152" s="166"/>
      <c r="G152" s="28"/>
      <c r="H152" s="52"/>
      <c r="J152" s="253" t="str">
        <f t="shared" ref="J152:J183" si="24">IF(C151&lt;&gt;"","Einrichtungen","Leer")</f>
        <v>Leer</v>
      </c>
      <c r="K152" s="253" t="str">
        <f t="shared" si="21"/>
        <v>Leer</v>
      </c>
      <c r="L152" s="253" t="str">
        <f>VLOOKUP($C152,{"29 - Psychiatrie (Erwachsene)","Psychiatrie23";"30 - Kinder- und Jugendpsychiatrie","KJPsychiatrie23";"31 - Psychosomatik","Psychosomatik";0,"Leer"},2,0)</f>
        <v>Leer</v>
      </c>
      <c r="M152" s="253">
        <f t="shared" si="22"/>
        <v>0</v>
      </c>
      <c r="N152" s="253">
        <f>VLOOKUP($C152,{"29 - Psychiatrie (Erwachsene)",1;"30 - Kinder- und Jugendpsychiatrie",1;"31 - Psychosomatik",1;"00 - Bitte eine Fachabteilung auswählen",0;0,0},2,0)</f>
        <v>0</v>
      </c>
      <c r="O152" s="253">
        <f t="shared" ref="O152:O215" si="25">IF(VALUE($D152)&gt;0,1,0)</f>
        <v>0</v>
      </c>
      <c r="P152" s="253">
        <f t="shared" ref="P152:P215" si="26">IF(LEN($E152)&gt;0,1,0)</f>
        <v>0</v>
      </c>
      <c r="Q152" s="253">
        <f t="shared" ref="Q152:Q215" si="27">IF(LEN($F152)&gt;0,1,0)</f>
        <v>0</v>
      </c>
    </row>
    <row r="153" spans="2:17" ht="15" customHeight="1" x14ac:dyDescent="0.35">
      <c r="B153" s="58" t="str">
        <f t="shared" si="23"/>
        <v>!!!</v>
      </c>
      <c r="C153" s="164"/>
      <c r="D153" s="165"/>
      <c r="E153" s="165"/>
      <c r="F153" s="166"/>
      <c r="G153" s="28"/>
      <c r="H153" s="52"/>
      <c r="J153" s="253" t="str">
        <f t="shared" si="24"/>
        <v>Leer</v>
      </c>
      <c r="K153" s="253" t="str">
        <f t="shared" si="21"/>
        <v>Leer</v>
      </c>
      <c r="L153" s="253" t="str">
        <f>VLOOKUP($C153,{"29 - Psychiatrie (Erwachsene)","Psychiatrie23";"30 - Kinder- und Jugendpsychiatrie","KJPsychiatrie23";"31 - Psychosomatik","Psychosomatik";0,"Leer"},2,0)</f>
        <v>Leer</v>
      </c>
      <c r="M153" s="253">
        <f t="shared" si="22"/>
        <v>0</v>
      </c>
      <c r="N153" s="253">
        <f>VLOOKUP($C153,{"29 - Psychiatrie (Erwachsene)",1;"30 - Kinder- und Jugendpsychiatrie",1;"31 - Psychosomatik",1;"00 - Bitte eine Fachabteilung auswählen",0;0,0},2,0)</f>
        <v>0</v>
      </c>
      <c r="O153" s="253">
        <f t="shared" si="25"/>
        <v>0</v>
      </c>
      <c r="P153" s="253">
        <f t="shared" si="26"/>
        <v>0</v>
      </c>
      <c r="Q153" s="253">
        <f t="shared" si="27"/>
        <v>0</v>
      </c>
    </row>
    <row r="154" spans="2:17" ht="15" customHeight="1" x14ac:dyDescent="0.35">
      <c r="B154" s="58" t="str">
        <f t="shared" si="23"/>
        <v>!!!</v>
      </c>
      <c r="C154" s="164"/>
      <c r="D154" s="165"/>
      <c r="E154" s="165"/>
      <c r="F154" s="166"/>
      <c r="G154" s="28"/>
      <c r="H154" s="52"/>
      <c r="J154" s="253" t="str">
        <f t="shared" si="24"/>
        <v>Leer</v>
      </c>
      <c r="K154" s="253" t="str">
        <f t="shared" si="21"/>
        <v>Leer</v>
      </c>
      <c r="L154" s="253" t="str">
        <f>VLOOKUP($C154,{"29 - Psychiatrie (Erwachsene)","Psychiatrie23";"30 - Kinder- und Jugendpsychiatrie","KJPsychiatrie23";"31 - Psychosomatik","Psychosomatik";0,"Leer"},2,0)</f>
        <v>Leer</v>
      </c>
      <c r="M154" s="253">
        <f t="shared" si="22"/>
        <v>0</v>
      </c>
      <c r="N154" s="253">
        <f>VLOOKUP($C154,{"29 - Psychiatrie (Erwachsene)",1;"30 - Kinder- und Jugendpsychiatrie",1;"31 - Psychosomatik",1;"00 - Bitte eine Fachabteilung auswählen",0;0,0},2,0)</f>
        <v>0</v>
      </c>
      <c r="O154" s="253">
        <f t="shared" si="25"/>
        <v>0</v>
      </c>
      <c r="P154" s="253">
        <f t="shared" si="26"/>
        <v>0</v>
      </c>
      <c r="Q154" s="253">
        <f t="shared" si="27"/>
        <v>0</v>
      </c>
    </row>
    <row r="155" spans="2:17" ht="15" customHeight="1" x14ac:dyDescent="0.35">
      <c r="B155" s="58" t="str">
        <f t="shared" si="23"/>
        <v>!!!</v>
      </c>
      <c r="C155" s="164"/>
      <c r="D155" s="165"/>
      <c r="E155" s="165"/>
      <c r="F155" s="166"/>
      <c r="G155" s="28"/>
      <c r="H155" s="52"/>
      <c r="J155" s="253" t="str">
        <f t="shared" si="24"/>
        <v>Leer</v>
      </c>
      <c r="K155" s="253" t="str">
        <f t="shared" si="21"/>
        <v>Leer</v>
      </c>
      <c r="L155" s="253" t="str">
        <f>VLOOKUP($C155,{"29 - Psychiatrie (Erwachsene)","Psychiatrie23";"30 - Kinder- und Jugendpsychiatrie","KJPsychiatrie23";"31 - Psychosomatik","Psychosomatik";0,"Leer"},2,0)</f>
        <v>Leer</v>
      </c>
      <c r="M155" s="253">
        <f t="shared" si="22"/>
        <v>0</v>
      </c>
      <c r="N155" s="253">
        <f>VLOOKUP($C155,{"29 - Psychiatrie (Erwachsene)",1;"30 - Kinder- und Jugendpsychiatrie",1;"31 - Psychosomatik",1;"00 - Bitte eine Fachabteilung auswählen",0;0,0},2,0)</f>
        <v>0</v>
      </c>
      <c r="O155" s="253">
        <f t="shared" si="25"/>
        <v>0</v>
      </c>
      <c r="P155" s="253">
        <f t="shared" si="26"/>
        <v>0</v>
      </c>
      <c r="Q155" s="253">
        <f t="shared" si="27"/>
        <v>0</v>
      </c>
    </row>
    <row r="156" spans="2:17" ht="15" customHeight="1" x14ac:dyDescent="0.35">
      <c r="B156" s="58" t="str">
        <f t="shared" si="23"/>
        <v>!!!</v>
      </c>
      <c r="C156" s="164"/>
      <c r="D156" s="165"/>
      <c r="E156" s="165"/>
      <c r="F156" s="166"/>
      <c r="G156" s="28"/>
      <c r="H156" s="52"/>
      <c r="J156" s="253" t="str">
        <f t="shared" si="24"/>
        <v>Leer</v>
      </c>
      <c r="K156" s="253" t="str">
        <f t="shared" si="21"/>
        <v>Leer</v>
      </c>
      <c r="L156" s="253" t="str">
        <f>VLOOKUP($C156,{"29 - Psychiatrie (Erwachsene)","Psychiatrie23";"30 - Kinder- und Jugendpsychiatrie","KJPsychiatrie23";"31 - Psychosomatik","Psychosomatik";0,"Leer"},2,0)</f>
        <v>Leer</v>
      </c>
      <c r="M156" s="253">
        <f t="shared" si="22"/>
        <v>0</v>
      </c>
      <c r="N156" s="253">
        <f>VLOOKUP($C156,{"29 - Psychiatrie (Erwachsene)",1;"30 - Kinder- und Jugendpsychiatrie",1;"31 - Psychosomatik",1;"00 - Bitte eine Fachabteilung auswählen",0;0,0},2,0)</f>
        <v>0</v>
      </c>
      <c r="O156" s="253">
        <f t="shared" si="25"/>
        <v>0</v>
      </c>
      <c r="P156" s="253">
        <f t="shared" si="26"/>
        <v>0</v>
      </c>
      <c r="Q156" s="253">
        <f t="shared" si="27"/>
        <v>0</v>
      </c>
    </row>
    <row r="157" spans="2:17" ht="15" customHeight="1" x14ac:dyDescent="0.35">
      <c r="B157" s="58" t="str">
        <f t="shared" si="23"/>
        <v>!!!</v>
      </c>
      <c r="C157" s="164"/>
      <c r="D157" s="165"/>
      <c r="E157" s="165"/>
      <c r="F157" s="166"/>
      <c r="G157" s="28"/>
      <c r="H157" s="52"/>
      <c r="J157" s="253" t="str">
        <f t="shared" si="24"/>
        <v>Leer</v>
      </c>
      <c r="K157" s="253" t="str">
        <f t="shared" si="21"/>
        <v>Leer</v>
      </c>
      <c r="L157" s="253" t="str">
        <f>VLOOKUP($C157,{"29 - Psychiatrie (Erwachsene)","Psychiatrie23";"30 - Kinder- und Jugendpsychiatrie","KJPsychiatrie23";"31 - Psychosomatik","Psychosomatik";0,"Leer"},2,0)</f>
        <v>Leer</v>
      </c>
      <c r="M157" s="253">
        <f t="shared" si="22"/>
        <v>0</v>
      </c>
      <c r="N157" s="253">
        <f>VLOOKUP($C157,{"29 - Psychiatrie (Erwachsene)",1;"30 - Kinder- und Jugendpsychiatrie",1;"31 - Psychosomatik",1;"00 - Bitte eine Fachabteilung auswählen",0;0,0},2,0)</f>
        <v>0</v>
      </c>
      <c r="O157" s="253">
        <f t="shared" si="25"/>
        <v>0</v>
      </c>
      <c r="P157" s="253">
        <f t="shared" si="26"/>
        <v>0</v>
      </c>
      <c r="Q157" s="253">
        <f t="shared" si="27"/>
        <v>0</v>
      </c>
    </row>
    <row r="158" spans="2:17" ht="15" customHeight="1" x14ac:dyDescent="0.35">
      <c r="B158" s="58" t="str">
        <f t="shared" si="23"/>
        <v>!!!</v>
      </c>
      <c r="C158" s="164"/>
      <c r="D158" s="165"/>
      <c r="E158" s="165"/>
      <c r="F158" s="166"/>
      <c r="G158" s="28"/>
      <c r="H158" s="52"/>
      <c r="J158" s="253" t="str">
        <f t="shared" si="24"/>
        <v>Leer</v>
      </c>
      <c r="K158" s="253" t="str">
        <f t="shared" si="21"/>
        <v>Leer</v>
      </c>
      <c r="L158" s="253" t="str">
        <f>VLOOKUP($C158,{"29 - Psychiatrie (Erwachsene)","Psychiatrie23";"30 - Kinder- und Jugendpsychiatrie","KJPsychiatrie23";"31 - Psychosomatik","Psychosomatik";0,"Leer"},2,0)</f>
        <v>Leer</v>
      </c>
      <c r="M158" s="253">
        <f t="shared" si="22"/>
        <v>0</v>
      </c>
      <c r="N158" s="253">
        <f>VLOOKUP($C158,{"29 - Psychiatrie (Erwachsene)",1;"30 - Kinder- und Jugendpsychiatrie",1;"31 - Psychosomatik",1;"00 - Bitte eine Fachabteilung auswählen",0;0,0},2,0)</f>
        <v>0</v>
      </c>
      <c r="O158" s="253">
        <f t="shared" si="25"/>
        <v>0</v>
      </c>
      <c r="P158" s="253">
        <f t="shared" si="26"/>
        <v>0</v>
      </c>
      <c r="Q158" s="253">
        <f t="shared" si="27"/>
        <v>0</v>
      </c>
    </row>
    <row r="159" spans="2:17" ht="15" customHeight="1" x14ac:dyDescent="0.35">
      <c r="B159" s="58" t="str">
        <f t="shared" si="23"/>
        <v>!!!</v>
      </c>
      <c r="C159" s="164"/>
      <c r="D159" s="165"/>
      <c r="E159" s="165"/>
      <c r="F159" s="166"/>
      <c r="G159" s="28"/>
      <c r="H159" s="52"/>
      <c r="J159" s="253" t="str">
        <f t="shared" si="24"/>
        <v>Leer</v>
      </c>
      <c r="K159" s="253" t="str">
        <f t="shared" si="21"/>
        <v>Leer</v>
      </c>
      <c r="L159" s="253" t="str">
        <f>VLOOKUP($C159,{"29 - Psychiatrie (Erwachsene)","Psychiatrie23";"30 - Kinder- und Jugendpsychiatrie","KJPsychiatrie23";"31 - Psychosomatik","Psychosomatik";0,"Leer"},2,0)</f>
        <v>Leer</v>
      </c>
      <c r="M159" s="253">
        <f t="shared" si="22"/>
        <v>0</v>
      </c>
      <c r="N159" s="253">
        <f>VLOOKUP($C159,{"29 - Psychiatrie (Erwachsene)",1;"30 - Kinder- und Jugendpsychiatrie",1;"31 - Psychosomatik",1;"00 - Bitte eine Fachabteilung auswählen",0;0,0},2,0)</f>
        <v>0</v>
      </c>
      <c r="O159" s="253">
        <f t="shared" si="25"/>
        <v>0</v>
      </c>
      <c r="P159" s="253">
        <f t="shared" si="26"/>
        <v>0</v>
      </c>
      <c r="Q159" s="253">
        <f t="shared" si="27"/>
        <v>0</v>
      </c>
    </row>
    <row r="160" spans="2:17" ht="15" customHeight="1" x14ac:dyDescent="0.35">
      <c r="B160" s="58" t="str">
        <f t="shared" si="23"/>
        <v>!!!</v>
      </c>
      <c r="C160" s="164"/>
      <c r="D160" s="165"/>
      <c r="E160" s="165"/>
      <c r="F160" s="166"/>
      <c r="G160" s="28"/>
      <c r="H160" s="52"/>
      <c r="J160" s="253" t="str">
        <f t="shared" si="24"/>
        <v>Leer</v>
      </c>
      <c r="K160" s="253" t="str">
        <f t="shared" si="21"/>
        <v>Leer</v>
      </c>
      <c r="L160" s="253" t="str">
        <f>VLOOKUP($C160,{"29 - Psychiatrie (Erwachsene)","Psychiatrie23";"30 - Kinder- und Jugendpsychiatrie","KJPsychiatrie23";"31 - Psychosomatik","Psychosomatik";0,"Leer"},2,0)</f>
        <v>Leer</v>
      </c>
      <c r="M160" s="253">
        <f t="shared" si="22"/>
        <v>0</v>
      </c>
      <c r="N160" s="253">
        <f>VLOOKUP($C160,{"29 - Psychiatrie (Erwachsene)",1;"30 - Kinder- und Jugendpsychiatrie",1;"31 - Psychosomatik",1;"00 - Bitte eine Fachabteilung auswählen",0;0,0},2,0)</f>
        <v>0</v>
      </c>
      <c r="O160" s="253">
        <f t="shared" si="25"/>
        <v>0</v>
      </c>
      <c r="P160" s="253">
        <f t="shared" si="26"/>
        <v>0</v>
      </c>
      <c r="Q160" s="253">
        <f t="shared" si="27"/>
        <v>0</v>
      </c>
    </row>
    <row r="161" spans="2:17" ht="15" customHeight="1" x14ac:dyDescent="0.35">
      <c r="B161" s="58" t="str">
        <f t="shared" si="23"/>
        <v>!!!</v>
      </c>
      <c r="C161" s="164"/>
      <c r="D161" s="165"/>
      <c r="E161" s="165"/>
      <c r="F161" s="166"/>
      <c r="G161" s="28"/>
      <c r="H161" s="52"/>
      <c r="J161" s="253" t="str">
        <f t="shared" si="24"/>
        <v>Leer</v>
      </c>
      <c r="K161" s="253" t="str">
        <f t="shared" si="21"/>
        <v>Leer</v>
      </c>
      <c r="L161" s="253" t="str">
        <f>VLOOKUP($C161,{"29 - Psychiatrie (Erwachsene)","Psychiatrie23";"30 - Kinder- und Jugendpsychiatrie","KJPsychiatrie23";"31 - Psychosomatik","Psychosomatik";0,"Leer"},2,0)</f>
        <v>Leer</v>
      </c>
      <c r="M161" s="253">
        <f t="shared" si="22"/>
        <v>0</v>
      </c>
      <c r="N161" s="253">
        <f>VLOOKUP($C161,{"29 - Psychiatrie (Erwachsene)",1;"30 - Kinder- und Jugendpsychiatrie",1;"31 - Psychosomatik",1;"00 - Bitte eine Fachabteilung auswählen",0;0,0},2,0)</f>
        <v>0</v>
      </c>
      <c r="O161" s="253">
        <f t="shared" si="25"/>
        <v>0</v>
      </c>
      <c r="P161" s="253">
        <f t="shared" si="26"/>
        <v>0</v>
      </c>
      <c r="Q161" s="253">
        <f t="shared" si="27"/>
        <v>0</v>
      </c>
    </row>
    <row r="162" spans="2:17" ht="15" customHeight="1" x14ac:dyDescent="0.35">
      <c r="B162" s="58" t="str">
        <f t="shared" si="23"/>
        <v>!!!</v>
      </c>
      <c r="C162" s="164"/>
      <c r="D162" s="165"/>
      <c r="E162" s="165"/>
      <c r="F162" s="166"/>
      <c r="G162" s="28"/>
      <c r="H162" s="52"/>
      <c r="J162" s="253" t="str">
        <f t="shared" si="24"/>
        <v>Leer</v>
      </c>
      <c r="K162" s="253" t="str">
        <f t="shared" si="21"/>
        <v>Leer</v>
      </c>
      <c r="L162" s="253" t="str">
        <f>VLOOKUP($C162,{"29 - Psychiatrie (Erwachsene)","Psychiatrie23";"30 - Kinder- und Jugendpsychiatrie","KJPsychiatrie23";"31 - Psychosomatik","Psychosomatik";0,"Leer"},2,0)</f>
        <v>Leer</v>
      </c>
      <c r="M162" s="253">
        <f t="shared" si="22"/>
        <v>0</v>
      </c>
      <c r="N162" s="253">
        <f>VLOOKUP($C162,{"29 - Psychiatrie (Erwachsene)",1;"30 - Kinder- und Jugendpsychiatrie",1;"31 - Psychosomatik",1;"00 - Bitte eine Fachabteilung auswählen",0;0,0},2,0)</f>
        <v>0</v>
      </c>
      <c r="O162" s="253">
        <f t="shared" si="25"/>
        <v>0</v>
      </c>
      <c r="P162" s="253">
        <f t="shared" si="26"/>
        <v>0</v>
      </c>
      <c r="Q162" s="253">
        <f t="shared" si="27"/>
        <v>0</v>
      </c>
    </row>
    <row r="163" spans="2:17" ht="15" customHeight="1" x14ac:dyDescent="0.35">
      <c r="B163" s="58" t="str">
        <f t="shared" si="23"/>
        <v>!!!</v>
      </c>
      <c r="C163" s="164"/>
      <c r="D163" s="165"/>
      <c r="E163" s="165"/>
      <c r="F163" s="166"/>
      <c r="G163" s="28"/>
      <c r="H163" s="52"/>
      <c r="J163" s="253" t="str">
        <f t="shared" si="24"/>
        <v>Leer</v>
      </c>
      <c r="K163" s="253" t="str">
        <f t="shared" si="21"/>
        <v>Leer</v>
      </c>
      <c r="L163" s="253" t="str">
        <f>VLOOKUP($C163,{"29 - Psychiatrie (Erwachsene)","Psychiatrie23";"30 - Kinder- und Jugendpsychiatrie","KJPsychiatrie23";"31 - Psychosomatik","Psychosomatik";0,"Leer"},2,0)</f>
        <v>Leer</v>
      </c>
      <c r="M163" s="253">
        <f t="shared" si="22"/>
        <v>0</v>
      </c>
      <c r="N163" s="253">
        <f>VLOOKUP($C163,{"29 - Psychiatrie (Erwachsene)",1;"30 - Kinder- und Jugendpsychiatrie",1;"31 - Psychosomatik",1;"00 - Bitte eine Fachabteilung auswählen",0;0,0},2,0)</f>
        <v>0</v>
      </c>
      <c r="O163" s="253">
        <f t="shared" si="25"/>
        <v>0</v>
      </c>
      <c r="P163" s="253">
        <f t="shared" si="26"/>
        <v>0</v>
      </c>
      <c r="Q163" s="253">
        <f t="shared" si="27"/>
        <v>0</v>
      </c>
    </row>
    <row r="164" spans="2:17" ht="15" customHeight="1" x14ac:dyDescent="0.35">
      <c r="B164" s="58" t="str">
        <f t="shared" si="23"/>
        <v>!!!</v>
      </c>
      <c r="C164" s="164"/>
      <c r="D164" s="165"/>
      <c r="E164" s="165"/>
      <c r="F164" s="166"/>
      <c r="G164" s="28"/>
      <c r="H164" s="52"/>
      <c r="J164" s="253" t="str">
        <f t="shared" si="24"/>
        <v>Leer</v>
      </c>
      <c r="K164" s="253" t="str">
        <f t="shared" si="21"/>
        <v>Leer</v>
      </c>
      <c r="L164" s="253" t="str">
        <f>VLOOKUP($C164,{"29 - Psychiatrie (Erwachsene)","Psychiatrie23";"30 - Kinder- und Jugendpsychiatrie","KJPsychiatrie23";"31 - Psychosomatik","Psychosomatik";0,"Leer"},2,0)</f>
        <v>Leer</v>
      </c>
      <c r="M164" s="253">
        <f t="shared" si="22"/>
        <v>0</v>
      </c>
      <c r="N164" s="253">
        <f>VLOOKUP($C164,{"29 - Psychiatrie (Erwachsene)",1;"30 - Kinder- und Jugendpsychiatrie",1;"31 - Psychosomatik",1;"00 - Bitte eine Fachabteilung auswählen",0;0,0},2,0)</f>
        <v>0</v>
      </c>
      <c r="O164" s="253">
        <f t="shared" si="25"/>
        <v>0</v>
      </c>
      <c r="P164" s="253">
        <f t="shared" si="26"/>
        <v>0</v>
      </c>
      <c r="Q164" s="253">
        <f t="shared" si="27"/>
        <v>0</v>
      </c>
    </row>
    <row r="165" spans="2:17" ht="15" customHeight="1" x14ac:dyDescent="0.35">
      <c r="B165" s="58" t="str">
        <f t="shared" si="23"/>
        <v>!!!</v>
      </c>
      <c r="C165" s="164"/>
      <c r="D165" s="165"/>
      <c r="E165" s="165"/>
      <c r="F165" s="166"/>
      <c r="G165" s="28"/>
      <c r="H165" s="52"/>
      <c r="J165" s="253" t="str">
        <f t="shared" si="24"/>
        <v>Leer</v>
      </c>
      <c r="K165" s="253" t="str">
        <f t="shared" si="21"/>
        <v>Leer</v>
      </c>
      <c r="L165" s="253" t="str">
        <f>VLOOKUP($C165,{"29 - Psychiatrie (Erwachsene)","Psychiatrie23";"30 - Kinder- und Jugendpsychiatrie","KJPsychiatrie23";"31 - Psychosomatik","Psychosomatik";0,"Leer"},2,0)</f>
        <v>Leer</v>
      </c>
      <c r="M165" s="253">
        <f t="shared" si="22"/>
        <v>0</v>
      </c>
      <c r="N165" s="253">
        <f>VLOOKUP($C165,{"29 - Psychiatrie (Erwachsene)",1;"30 - Kinder- und Jugendpsychiatrie",1;"31 - Psychosomatik",1;"00 - Bitte eine Fachabteilung auswählen",0;0,0},2,0)</f>
        <v>0</v>
      </c>
      <c r="O165" s="253">
        <f t="shared" si="25"/>
        <v>0</v>
      </c>
      <c r="P165" s="253">
        <f t="shared" si="26"/>
        <v>0</v>
      </c>
      <c r="Q165" s="253">
        <f t="shared" si="27"/>
        <v>0</v>
      </c>
    </row>
    <row r="166" spans="2:17" ht="15" customHeight="1" x14ac:dyDescent="0.35">
      <c r="B166" s="58" t="str">
        <f t="shared" si="23"/>
        <v>!!!</v>
      </c>
      <c r="C166" s="164"/>
      <c r="D166" s="165"/>
      <c r="E166" s="165"/>
      <c r="F166" s="166"/>
      <c r="G166" s="28"/>
      <c r="H166" s="52"/>
      <c r="J166" s="253" t="str">
        <f t="shared" si="24"/>
        <v>Leer</v>
      </c>
      <c r="K166" s="253" t="str">
        <f t="shared" si="21"/>
        <v>Leer</v>
      </c>
      <c r="L166" s="253" t="str">
        <f>VLOOKUP($C166,{"29 - Psychiatrie (Erwachsene)","Psychiatrie23";"30 - Kinder- und Jugendpsychiatrie","KJPsychiatrie23";"31 - Psychosomatik","Psychosomatik";0,"Leer"},2,0)</f>
        <v>Leer</v>
      </c>
      <c r="M166" s="253">
        <f t="shared" si="22"/>
        <v>0</v>
      </c>
      <c r="N166" s="253">
        <f>VLOOKUP($C166,{"29 - Psychiatrie (Erwachsene)",1;"30 - Kinder- und Jugendpsychiatrie",1;"31 - Psychosomatik",1;"00 - Bitte eine Fachabteilung auswählen",0;0,0},2,0)</f>
        <v>0</v>
      </c>
      <c r="O166" s="253">
        <f t="shared" si="25"/>
        <v>0</v>
      </c>
      <c r="P166" s="253">
        <f t="shared" si="26"/>
        <v>0</v>
      </c>
      <c r="Q166" s="253">
        <f t="shared" si="27"/>
        <v>0</v>
      </c>
    </row>
    <row r="167" spans="2:17" ht="15" customHeight="1" x14ac:dyDescent="0.35">
      <c r="B167" s="58" t="str">
        <f t="shared" si="23"/>
        <v>!!!</v>
      </c>
      <c r="C167" s="164"/>
      <c r="D167" s="165"/>
      <c r="E167" s="165"/>
      <c r="F167" s="166"/>
      <c r="G167" s="28"/>
      <c r="H167" s="52"/>
      <c r="J167" s="253" t="str">
        <f t="shared" si="24"/>
        <v>Leer</v>
      </c>
      <c r="K167" s="253" t="str">
        <f t="shared" si="21"/>
        <v>Leer</v>
      </c>
      <c r="L167" s="253" t="str">
        <f>VLOOKUP($C167,{"29 - Psychiatrie (Erwachsene)","Psychiatrie23";"30 - Kinder- und Jugendpsychiatrie","KJPsychiatrie23";"31 - Psychosomatik","Psychosomatik";0,"Leer"},2,0)</f>
        <v>Leer</v>
      </c>
      <c r="M167" s="253">
        <f t="shared" si="22"/>
        <v>0</v>
      </c>
      <c r="N167" s="253">
        <f>VLOOKUP($C167,{"29 - Psychiatrie (Erwachsene)",1;"30 - Kinder- und Jugendpsychiatrie",1;"31 - Psychosomatik",1;"00 - Bitte eine Fachabteilung auswählen",0;0,0},2,0)</f>
        <v>0</v>
      </c>
      <c r="O167" s="253">
        <f t="shared" si="25"/>
        <v>0</v>
      </c>
      <c r="P167" s="253">
        <f t="shared" si="26"/>
        <v>0</v>
      </c>
      <c r="Q167" s="253">
        <f t="shared" si="27"/>
        <v>0</v>
      </c>
    </row>
    <row r="168" spans="2:17" ht="15" customHeight="1" x14ac:dyDescent="0.35">
      <c r="B168" s="58" t="str">
        <f t="shared" si="23"/>
        <v>!!!</v>
      </c>
      <c r="C168" s="164"/>
      <c r="D168" s="165"/>
      <c r="E168" s="165"/>
      <c r="F168" s="166"/>
      <c r="G168" s="28"/>
      <c r="H168" s="52"/>
      <c r="J168" s="253" t="str">
        <f t="shared" si="24"/>
        <v>Leer</v>
      </c>
      <c r="K168" s="253" t="str">
        <f t="shared" si="21"/>
        <v>Leer</v>
      </c>
      <c r="L168" s="253" t="str">
        <f>VLOOKUP($C168,{"29 - Psychiatrie (Erwachsene)","Psychiatrie23";"30 - Kinder- und Jugendpsychiatrie","KJPsychiatrie23";"31 - Psychosomatik","Psychosomatik";0,"Leer"},2,0)</f>
        <v>Leer</v>
      </c>
      <c r="M168" s="253">
        <f t="shared" si="22"/>
        <v>0</v>
      </c>
      <c r="N168" s="253">
        <f>VLOOKUP($C168,{"29 - Psychiatrie (Erwachsene)",1;"30 - Kinder- und Jugendpsychiatrie",1;"31 - Psychosomatik",1;"00 - Bitte eine Fachabteilung auswählen",0;0,0},2,0)</f>
        <v>0</v>
      </c>
      <c r="O168" s="253">
        <f t="shared" si="25"/>
        <v>0</v>
      </c>
      <c r="P168" s="253">
        <f t="shared" si="26"/>
        <v>0</v>
      </c>
      <c r="Q168" s="253">
        <f t="shared" si="27"/>
        <v>0</v>
      </c>
    </row>
    <row r="169" spans="2:17" ht="15" customHeight="1" x14ac:dyDescent="0.35">
      <c r="B169" s="58" t="str">
        <f t="shared" si="23"/>
        <v>!!!</v>
      </c>
      <c r="C169" s="164"/>
      <c r="D169" s="165"/>
      <c r="E169" s="165"/>
      <c r="F169" s="166"/>
      <c r="G169" s="28"/>
      <c r="H169" s="52"/>
      <c r="J169" s="253" t="str">
        <f t="shared" si="24"/>
        <v>Leer</v>
      </c>
      <c r="K169" s="253" t="str">
        <f t="shared" si="21"/>
        <v>Leer</v>
      </c>
      <c r="L169" s="253" t="str">
        <f>VLOOKUP($C169,{"29 - Psychiatrie (Erwachsene)","Psychiatrie23";"30 - Kinder- und Jugendpsychiatrie","KJPsychiatrie23";"31 - Psychosomatik","Psychosomatik";0,"Leer"},2,0)</f>
        <v>Leer</v>
      </c>
      <c r="M169" s="253">
        <f t="shared" si="22"/>
        <v>0</v>
      </c>
      <c r="N169" s="253">
        <f>VLOOKUP($C169,{"29 - Psychiatrie (Erwachsene)",1;"30 - Kinder- und Jugendpsychiatrie",1;"31 - Psychosomatik",1;"00 - Bitte eine Fachabteilung auswählen",0;0,0},2,0)</f>
        <v>0</v>
      </c>
      <c r="O169" s="253">
        <f t="shared" si="25"/>
        <v>0</v>
      </c>
      <c r="P169" s="253">
        <f t="shared" si="26"/>
        <v>0</v>
      </c>
      <c r="Q169" s="253">
        <f t="shared" si="27"/>
        <v>0</v>
      </c>
    </row>
    <row r="170" spans="2:17" ht="15" customHeight="1" x14ac:dyDescent="0.35">
      <c r="B170" s="58" t="str">
        <f t="shared" si="23"/>
        <v>!!!</v>
      </c>
      <c r="C170" s="164"/>
      <c r="D170" s="165"/>
      <c r="E170" s="165"/>
      <c r="F170" s="166"/>
      <c r="G170" s="28"/>
      <c r="H170" s="52"/>
      <c r="J170" s="253" t="str">
        <f t="shared" si="24"/>
        <v>Leer</v>
      </c>
      <c r="K170" s="253" t="str">
        <f t="shared" si="21"/>
        <v>Leer</v>
      </c>
      <c r="L170" s="253" t="str">
        <f>VLOOKUP($C170,{"29 - Psychiatrie (Erwachsene)","Psychiatrie23";"30 - Kinder- und Jugendpsychiatrie","KJPsychiatrie23";"31 - Psychosomatik","Psychosomatik";0,"Leer"},2,0)</f>
        <v>Leer</v>
      </c>
      <c r="M170" s="253">
        <f t="shared" si="22"/>
        <v>0</v>
      </c>
      <c r="N170" s="253">
        <f>VLOOKUP($C170,{"29 - Psychiatrie (Erwachsene)",1;"30 - Kinder- und Jugendpsychiatrie",1;"31 - Psychosomatik",1;"00 - Bitte eine Fachabteilung auswählen",0;0,0},2,0)</f>
        <v>0</v>
      </c>
      <c r="O170" s="253">
        <f t="shared" si="25"/>
        <v>0</v>
      </c>
      <c r="P170" s="253">
        <f t="shared" si="26"/>
        <v>0</v>
      </c>
      <c r="Q170" s="253">
        <f t="shared" si="27"/>
        <v>0</v>
      </c>
    </row>
    <row r="171" spans="2:17" ht="15" customHeight="1" x14ac:dyDescent="0.35">
      <c r="B171" s="58" t="str">
        <f t="shared" si="23"/>
        <v>!!!</v>
      </c>
      <c r="C171" s="164"/>
      <c r="D171" s="165"/>
      <c r="E171" s="165"/>
      <c r="F171" s="166"/>
      <c r="G171" s="28"/>
      <c r="H171" s="52"/>
      <c r="J171" s="253" t="str">
        <f t="shared" si="24"/>
        <v>Leer</v>
      </c>
      <c r="K171" s="253" t="str">
        <f t="shared" si="21"/>
        <v>Leer</v>
      </c>
      <c r="L171" s="253" t="str">
        <f>VLOOKUP($C171,{"29 - Psychiatrie (Erwachsene)","Psychiatrie23";"30 - Kinder- und Jugendpsychiatrie","KJPsychiatrie23";"31 - Psychosomatik","Psychosomatik";0,"Leer"},2,0)</f>
        <v>Leer</v>
      </c>
      <c r="M171" s="253">
        <f t="shared" si="22"/>
        <v>0</v>
      </c>
      <c r="N171" s="253">
        <f>VLOOKUP($C171,{"29 - Psychiatrie (Erwachsene)",1;"30 - Kinder- und Jugendpsychiatrie",1;"31 - Psychosomatik",1;"00 - Bitte eine Fachabteilung auswählen",0;0,0},2,0)</f>
        <v>0</v>
      </c>
      <c r="O171" s="253">
        <f t="shared" si="25"/>
        <v>0</v>
      </c>
      <c r="P171" s="253">
        <f t="shared" si="26"/>
        <v>0</v>
      </c>
      <c r="Q171" s="253">
        <f t="shared" si="27"/>
        <v>0</v>
      </c>
    </row>
    <row r="172" spans="2:17" ht="15" customHeight="1" x14ac:dyDescent="0.35">
      <c r="B172" s="58" t="str">
        <f t="shared" si="23"/>
        <v>!!!</v>
      </c>
      <c r="C172" s="164"/>
      <c r="D172" s="165"/>
      <c r="E172" s="165"/>
      <c r="F172" s="166"/>
      <c r="G172" s="28"/>
      <c r="H172" s="52"/>
      <c r="J172" s="253" t="str">
        <f t="shared" si="24"/>
        <v>Leer</v>
      </c>
      <c r="K172" s="253" t="str">
        <f t="shared" si="21"/>
        <v>Leer</v>
      </c>
      <c r="L172" s="253" t="str">
        <f>VLOOKUP($C172,{"29 - Psychiatrie (Erwachsene)","Psychiatrie23";"30 - Kinder- und Jugendpsychiatrie","KJPsychiatrie23";"31 - Psychosomatik","Psychosomatik";0,"Leer"},2,0)</f>
        <v>Leer</v>
      </c>
      <c r="M172" s="253">
        <f t="shared" si="22"/>
        <v>0</v>
      </c>
      <c r="N172" s="253">
        <f>VLOOKUP($C172,{"29 - Psychiatrie (Erwachsene)",1;"30 - Kinder- und Jugendpsychiatrie",1;"31 - Psychosomatik",1;"00 - Bitte eine Fachabteilung auswählen",0;0,0},2,0)</f>
        <v>0</v>
      </c>
      <c r="O172" s="253">
        <f t="shared" si="25"/>
        <v>0</v>
      </c>
      <c r="P172" s="253">
        <f t="shared" si="26"/>
        <v>0</v>
      </c>
      <c r="Q172" s="253">
        <f t="shared" si="27"/>
        <v>0</v>
      </c>
    </row>
    <row r="173" spans="2:17" ht="15" customHeight="1" x14ac:dyDescent="0.35">
      <c r="B173" s="58" t="str">
        <f t="shared" si="23"/>
        <v>!!!</v>
      </c>
      <c r="C173" s="164"/>
      <c r="D173" s="165"/>
      <c r="E173" s="165"/>
      <c r="F173" s="166"/>
      <c r="G173" s="28"/>
      <c r="H173" s="52"/>
      <c r="J173" s="253" t="str">
        <f t="shared" si="24"/>
        <v>Leer</v>
      </c>
      <c r="K173" s="253" t="str">
        <f t="shared" si="21"/>
        <v>Leer</v>
      </c>
      <c r="L173" s="253" t="str">
        <f>VLOOKUP($C173,{"29 - Psychiatrie (Erwachsene)","Psychiatrie23";"30 - Kinder- und Jugendpsychiatrie","KJPsychiatrie23";"31 - Psychosomatik","Psychosomatik";0,"Leer"},2,0)</f>
        <v>Leer</v>
      </c>
      <c r="M173" s="253">
        <f t="shared" si="22"/>
        <v>0</v>
      </c>
      <c r="N173" s="253">
        <f>VLOOKUP($C173,{"29 - Psychiatrie (Erwachsene)",1;"30 - Kinder- und Jugendpsychiatrie",1;"31 - Psychosomatik",1;"00 - Bitte eine Fachabteilung auswählen",0;0,0},2,0)</f>
        <v>0</v>
      </c>
      <c r="O173" s="253">
        <f t="shared" si="25"/>
        <v>0</v>
      </c>
      <c r="P173" s="253">
        <f t="shared" si="26"/>
        <v>0</v>
      </c>
      <c r="Q173" s="253">
        <f t="shared" si="27"/>
        <v>0</v>
      </c>
    </row>
    <row r="174" spans="2:17" ht="15" customHeight="1" x14ac:dyDescent="0.35">
      <c r="B174" s="58" t="str">
        <f t="shared" si="23"/>
        <v>!!!</v>
      </c>
      <c r="C174" s="164"/>
      <c r="D174" s="165"/>
      <c r="E174" s="165"/>
      <c r="F174" s="166"/>
      <c r="G174" s="28"/>
      <c r="H174" s="52"/>
      <c r="J174" s="253" t="str">
        <f t="shared" si="24"/>
        <v>Leer</v>
      </c>
      <c r="K174" s="253" t="str">
        <f t="shared" si="21"/>
        <v>Leer</v>
      </c>
      <c r="L174" s="253" t="str">
        <f>VLOOKUP($C174,{"29 - Psychiatrie (Erwachsene)","Psychiatrie23";"30 - Kinder- und Jugendpsychiatrie","KJPsychiatrie23";"31 - Psychosomatik","Psychosomatik";0,"Leer"},2,0)</f>
        <v>Leer</v>
      </c>
      <c r="M174" s="253">
        <f t="shared" si="22"/>
        <v>0</v>
      </c>
      <c r="N174" s="253">
        <f>VLOOKUP($C174,{"29 - Psychiatrie (Erwachsene)",1;"30 - Kinder- und Jugendpsychiatrie",1;"31 - Psychosomatik",1;"00 - Bitte eine Fachabteilung auswählen",0;0,0},2,0)</f>
        <v>0</v>
      </c>
      <c r="O174" s="253">
        <f t="shared" si="25"/>
        <v>0</v>
      </c>
      <c r="P174" s="253">
        <f t="shared" si="26"/>
        <v>0</v>
      </c>
      <c r="Q174" s="253">
        <f t="shared" si="27"/>
        <v>0</v>
      </c>
    </row>
    <row r="175" spans="2:17" ht="15" customHeight="1" x14ac:dyDescent="0.35">
      <c r="B175" s="58" t="str">
        <f t="shared" si="23"/>
        <v>!!!</v>
      </c>
      <c r="C175" s="164"/>
      <c r="D175" s="165"/>
      <c r="E175" s="165"/>
      <c r="F175" s="166"/>
      <c r="G175" s="28"/>
      <c r="H175" s="52"/>
      <c r="J175" s="253" t="str">
        <f t="shared" si="24"/>
        <v>Leer</v>
      </c>
      <c r="K175" s="253" t="str">
        <f t="shared" si="21"/>
        <v>Leer</v>
      </c>
      <c r="L175" s="253" t="str">
        <f>VLOOKUP($C175,{"29 - Psychiatrie (Erwachsene)","Psychiatrie23";"30 - Kinder- und Jugendpsychiatrie","KJPsychiatrie23";"31 - Psychosomatik","Psychosomatik";0,"Leer"},2,0)</f>
        <v>Leer</v>
      </c>
      <c r="M175" s="253">
        <f t="shared" si="22"/>
        <v>0</v>
      </c>
      <c r="N175" s="253">
        <f>VLOOKUP($C175,{"29 - Psychiatrie (Erwachsene)",1;"30 - Kinder- und Jugendpsychiatrie",1;"31 - Psychosomatik",1;"00 - Bitte eine Fachabteilung auswählen",0;0,0},2,0)</f>
        <v>0</v>
      </c>
      <c r="O175" s="253">
        <f t="shared" si="25"/>
        <v>0</v>
      </c>
      <c r="P175" s="253">
        <f t="shared" si="26"/>
        <v>0</v>
      </c>
      <c r="Q175" s="253">
        <f t="shared" si="27"/>
        <v>0</v>
      </c>
    </row>
    <row r="176" spans="2:17" ht="15" customHeight="1" x14ac:dyDescent="0.35">
      <c r="B176" s="58" t="str">
        <f t="shared" si="23"/>
        <v>!!!</v>
      </c>
      <c r="C176" s="164"/>
      <c r="D176" s="165"/>
      <c r="E176" s="165"/>
      <c r="F176" s="166"/>
      <c r="G176" s="28"/>
      <c r="H176" s="52"/>
      <c r="J176" s="253" t="str">
        <f t="shared" si="24"/>
        <v>Leer</v>
      </c>
      <c r="K176" s="253" t="str">
        <f t="shared" si="21"/>
        <v>Leer</v>
      </c>
      <c r="L176" s="253" t="str">
        <f>VLOOKUP($C176,{"29 - Psychiatrie (Erwachsene)","Psychiatrie23";"30 - Kinder- und Jugendpsychiatrie","KJPsychiatrie23";"31 - Psychosomatik","Psychosomatik";0,"Leer"},2,0)</f>
        <v>Leer</v>
      </c>
      <c r="M176" s="253">
        <f t="shared" si="22"/>
        <v>0</v>
      </c>
      <c r="N176" s="253">
        <f>VLOOKUP($C176,{"29 - Psychiatrie (Erwachsene)",1;"30 - Kinder- und Jugendpsychiatrie",1;"31 - Psychosomatik",1;"00 - Bitte eine Fachabteilung auswählen",0;0,0},2,0)</f>
        <v>0</v>
      </c>
      <c r="O176" s="253">
        <f t="shared" si="25"/>
        <v>0</v>
      </c>
      <c r="P176" s="253">
        <f t="shared" si="26"/>
        <v>0</v>
      </c>
      <c r="Q176" s="253">
        <f t="shared" si="27"/>
        <v>0</v>
      </c>
    </row>
    <row r="177" spans="2:17" ht="15" customHeight="1" x14ac:dyDescent="0.35">
      <c r="B177" s="58" t="str">
        <f t="shared" si="23"/>
        <v>!!!</v>
      </c>
      <c r="C177" s="164"/>
      <c r="D177" s="165"/>
      <c r="E177" s="165"/>
      <c r="F177" s="166"/>
      <c r="G177" s="28"/>
      <c r="H177" s="52"/>
      <c r="J177" s="253" t="str">
        <f t="shared" si="24"/>
        <v>Leer</v>
      </c>
      <c r="K177" s="253" t="str">
        <f t="shared" si="21"/>
        <v>Leer</v>
      </c>
      <c r="L177" s="253" t="str">
        <f>VLOOKUP($C177,{"29 - Psychiatrie (Erwachsene)","Psychiatrie23";"30 - Kinder- und Jugendpsychiatrie","KJPsychiatrie23";"31 - Psychosomatik","Psychosomatik";0,"Leer"},2,0)</f>
        <v>Leer</v>
      </c>
      <c r="M177" s="253">
        <f t="shared" si="22"/>
        <v>0</v>
      </c>
      <c r="N177" s="253">
        <f>VLOOKUP($C177,{"29 - Psychiatrie (Erwachsene)",1;"30 - Kinder- und Jugendpsychiatrie",1;"31 - Psychosomatik",1;"00 - Bitte eine Fachabteilung auswählen",0;0,0},2,0)</f>
        <v>0</v>
      </c>
      <c r="O177" s="253">
        <f t="shared" si="25"/>
        <v>0</v>
      </c>
      <c r="P177" s="253">
        <f t="shared" si="26"/>
        <v>0</v>
      </c>
      <c r="Q177" s="253">
        <f t="shared" si="27"/>
        <v>0</v>
      </c>
    </row>
    <row r="178" spans="2:17" ht="15" customHeight="1" x14ac:dyDescent="0.35">
      <c r="B178" s="58" t="str">
        <f t="shared" si="23"/>
        <v>!!!</v>
      </c>
      <c r="C178" s="164"/>
      <c r="D178" s="165"/>
      <c r="E178" s="165"/>
      <c r="F178" s="166"/>
      <c r="G178" s="28"/>
      <c r="H178" s="52"/>
      <c r="J178" s="253" t="str">
        <f t="shared" si="24"/>
        <v>Leer</v>
      </c>
      <c r="K178" s="253" t="str">
        <f t="shared" si="21"/>
        <v>Leer</v>
      </c>
      <c r="L178" s="253" t="str">
        <f>VLOOKUP($C178,{"29 - Psychiatrie (Erwachsene)","Psychiatrie23";"30 - Kinder- und Jugendpsychiatrie","KJPsychiatrie23";"31 - Psychosomatik","Psychosomatik";0,"Leer"},2,0)</f>
        <v>Leer</v>
      </c>
      <c r="M178" s="253">
        <f t="shared" si="22"/>
        <v>0</v>
      </c>
      <c r="N178" s="253">
        <f>VLOOKUP($C178,{"29 - Psychiatrie (Erwachsene)",1;"30 - Kinder- und Jugendpsychiatrie",1;"31 - Psychosomatik",1;"00 - Bitte eine Fachabteilung auswählen",0;0,0},2,0)</f>
        <v>0</v>
      </c>
      <c r="O178" s="253">
        <f t="shared" si="25"/>
        <v>0</v>
      </c>
      <c r="P178" s="253">
        <f t="shared" si="26"/>
        <v>0</v>
      </c>
      <c r="Q178" s="253">
        <f t="shared" si="27"/>
        <v>0</v>
      </c>
    </row>
    <row r="179" spans="2:17" ht="15" customHeight="1" x14ac:dyDescent="0.35">
      <c r="B179" s="58" t="str">
        <f t="shared" si="23"/>
        <v>!!!</v>
      </c>
      <c r="C179" s="164"/>
      <c r="D179" s="165"/>
      <c r="E179" s="165"/>
      <c r="F179" s="166"/>
      <c r="G179" s="28"/>
      <c r="H179" s="52"/>
      <c r="J179" s="253" t="str">
        <f t="shared" si="24"/>
        <v>Leer</v>
      </c>
      <c r="K179" s="253" t="str">
        <f t="shared" si="21"/>
        <v>Leer</v>
      </c>
      <c r="L179" s="253" t="str">
        <f>VLOOKUP($C179,{"29 - Psychiatrie (Erwachsene)","Psychiatrie23";"30 - Kinder- und Jugendpsychiatrie","KJPsychiatrie23";"31 - Psychosomatik","Psychosomatik";0,"Leer"},2,0)</f>
        <v>Leer</v>
      </c>
      <c r="M179" s="253">
        <f t="shared" si="22"/>
        <v>0</v>
      </c>
      <c r="N179" s="253">
        <f>VLOOKUP($C179,{"29 - Psychiatrie (Erwachsene)",1;"30 - Kinder- und Jugendpsychiatrie",1;"31 - Psychosomatik",1;"00 - Bitte eine Fachabteilung auswählen",0;0,0},2,0)</f>
        <v>0</v>
      </c>
      <c r="O179" s="253">
        <f t="shared" si="25"/>
        <v>0</v>
      </c>
      <c r="P179" s="253">
        <f t="shared" si="26"/>
        <v>0</v>
      </c>
      <c r="Q179" s="253">
        <f t="shared" si="27"/>
        <v>0</v>
      </c>
    </row>
    <row r="180" spans="2:17" ht="15" customHeight="1" x14ac:dyDescent="0.35">
      <c r="B180" s="58" t="str">
        <f t="shared" si="23"/>
        <v>!!!</v>
      </c>
      <c r="C180" s="164"/>
      <c r="D180" s="165"/>
      <c r="E180" s="165"/>
      <c r="F180" s="166"/>
      <c r="G180" s="28"/>
      <c r="H180" s="52"/>
      <c r="J180" s="253" t="str">
        <f t="shared" si="24"/>
        <v>Leer</v>
      </c>
      <c r="K180" s="253" t="str">
        <f t="shared" si="21"/>
        <v>Leer</v>
      </c>
      <c r="L180" s="253" t="str">
        <f>VLOOKUP($C180,{"29 - Psychiatrie (Erwachsene)","Psychiatrie23";"30 - Kinder- und Jugendpsychiatrie","KJPsychiatrie23";"31 - Psychosomatik","Psychosomatik";0,"Leer"},2,0)</f>
        <v>Leer</v>
      </c>
      <c r="M180" s="253">
        <f t="shared" si="22"/>
        <v>0</v>
      </c>
      <c r="N180" s="253">
        <f>VLOOKUP($C180,{"29 - Psychiatrie (Erwachsene)",1;"30 - Kinder- und Jugendpsychiatrie",1;"31 - Psychosomatik",1;"00 - Bitte eine Fachabteilung auswählen",0;0,0},2,0)</f>
        <v>0</v>
      </c>
      <c r="O180" s="253">
        <f t="shared" si="25"/>
        <v>0</v>
      </c>
      <c r="P180" s="253">
        <f t="shared" si="26"/>
        <v>0</v>
      </c>
      <c r="Q180" s="253">
        <f t="shared" si="27"/>
        <v>0</v>
      </c>
    </row>
    <row r="181" spans="2:17" ht="15" customHeight="1" x14ac:dyDescent="0.35">
      <c r="B181" s="58" t="str">
        <f t="shared" si="23"/>
        <v>!!!</v>
      </c>
      <c r="C181" s="164"/>
      <c r="D181" s="165"/>
      <c r="E181" s="165"/>
      <c r="F181" s="166"/>
      <c r="G181" s="28"/>
      <c r="H181" s="52"/>
      <c r="J181" s="253" t="str">
        <f t="shared" si="24"/>
        <v>Leer</v>
      </c>
      <c r="K181" s="253" t="str">
        <f t="shared" si="21"/>
        <v>Leer</v>
      </c>
      <c r="L181" s="253" t="str">
        <f>VLOOKUP($C181,{"29 - Psychiatrie (Erwachsene)","Psychiatrie23";"30 - Kinder- und Jugendpsychiatrie","KJPsychiatrie23";"31 - Psychosomatik","Psychosomatik";0,"Leer"},2,0)</f>
        <v>Leer</v>
      </c>
      <c r="M181" s="253">
        <f t="shared" si="22"/>
        <v>0</v>
      </c>
      <c r="N181" s="253">
        <f>VLOOKUP($C181,{"29 - Psychiatrie (Erwachsene)",1;"30 - Kinder- und Jugendpsychiatrie",1;"31 - Psychosomatik",1;"00 - Bitte eine Fachabteilung auswählen",0;0,0},2,0)</f>
        <v>0</v>
      </c>
      <c r="O181" s="253">
        <f t="shared" si="25"/>
        <v>0</v>
      </c>
      <c r="P181" s="253">
        <f t="shared" si="26"/>
        <v>0</v>
      </c>
      <c r="Q181" s="253">
        <f t="shared" si="27"/>
        <v>0</v>
      </c>
    </row>
    <row r="182" spans="2:17" ht="15" customHeight="1" x14ac:dyDescent="0.35">
      <c r="B182" s="58" t="str">
        <f t="shared" si="23"/>
        <v>!!!</v>
      </c>
      <c r="C182" s="164"/>
      <c r="D182" s="165"/>
      <c r="E182" s="165"/>
      <c r="F182" s="166"/>
      <c r="G182" s="28"/>
      <c r="H182" s="52"/>
      <c r="J182" s="253" t="str">
        <f t="shared" si="24"/>
        <v>Leer</v>
      </c>
      <c r="K182" s="253" t="str">
        <f t="shared" si="21"/>
        <v>Leer</v>
      </c>
      <c r="L182" s="253" t="str">
        <f>VLOOKUP($C182,{"29 - Psychiatrie (Erwachsene)","Psychiatrie23";"30 - Kinder- und Jugendpsychiatrie","KJPsychiatrie23";"31 - Psychosomatik","Psychosomatik";0,"Leer"},2,0)</f>
        <v>Leer</v>
      </c>
      <c r="M182" s="253">
        <f t="shared" si="22"/>
        <v>0</v>
      </c>
      <c r="N182" s="253">
        <f>VLOOKUP($C182,{"29 - Psychiatrie (Erwachsene)",1;"30 - Kinder- und Jugendpsychiatrie",1;"31 - Psychosomatik",1;"00 - Bitte eine Fachabteilung auswählen",0;0,0},2,0)</f>
        <v>0</v>
      </c>
      <c r="O182" s="253">
        <f t="shared" si="25"/>
        <v>0</v>
      </c>
      <c r="P182" s="253">
        <f t="shared" si="26"/>
        <v>0</v>
      </c>
      <c r="Q182" s="253">
        <f t="shared" si="27"/>
        <v>0</v>
      </c>
    </row>
    <row r="183" spans="2:17" ht="15" customHeight="1" x14ac:dyDescent="0.35">
      <c r="B183" s="58" t="str">
        <f t="shared" si="23"/>
        <v>!!!</v>
      </c>
      <c r="C183" s="164"/>
      <c r="D183" s="165"/>
      <c r="E183" s="165"/>
      <c r="F183" s="166"/>
      <c r="G183" s="28"/>
      <c r="H183" s="52"/>
      <c r="J183" s="253" t="str">
        <f t="shared" si="24"/>
        <v>Leer</v>
      </c>
      <c r="K183" s="253" t="str">
        <f t="shared" ref="K183:K216" si="28">IF(C183&lt;&gt;"","JBJ","Leer")</f>
        <v>Leer</v>
      </c>
      <c r="L183" s="253" t="str">
        <f>VLOOKUP($C183,{"29 - Psychiatrie (Erwachsene)","Psychiatrie23";"30 - Kinder- und Jugendpsychiatrie","KJPsychiatrie23";"31 - Psychosomatik","Psychosomatik";0,"Leer"},2,0)</f>
        <v>Leer</v>
      </c>
      <c r="M183" s="253">
        <f t="shared" ref="M183:M215" si="29">IF(LEN(B183)&gt;0,0,1)</f>
        <v>0</v>
      </c>
      <c r="N183" s="253">
        <f>VLOOKUP($C183,{"29 - Psychiatrie (Erwachsene)",1;"30 - Kinder- und Jugendpsychiatrie",1;"31 - Psychosomatik",1;"00 - Bitte eine Fachabteilung auswählen",0;0,0},2,0)</f>
        <v>0</v>
      </c>
      <c r="O183" s="253">
        <f t="shared" si="25"/>
        <v>0</v>
      </c>
      <c r="P183" s="253">
        <f t="shared" si="26"/>
        <v>0</v>
      </c>
      <c r="Q183" s="253">
        <f t="shared" si="27"/>
        <v>0</v>
      </c>
    </row>
    <row r="184" spans="2:17" ht="15" customHeight="1" x14ac:dyDescent="0.35">
      <c r="B184" s="58" t="str">
        <f t="shared" si="23"/>
        <v>!!!</v>
      </c>
      <c r="C184" s="164"/>
      <c r="D184" s="165"/>
      <c r="E184" s="165"/>
      <c r="F184" s="166"/>
      <c r="G184" s="28"/>
      <c r="H184" s="52"/>
      <c r="J184" s="253" t="str">
        <f t="shared" ref="J184:J216" si="30">IF(C183&lt;&gt;"","Einrichtungen","Leer")</f>
        <v>Leer</v>
      </c>
      <c r="K184" s="253" t="str">
        <f t="shared" si="28"/>
        <v>Leer</v>
      </c>
      <c r="L184" s="253" t="str">
        <f>VLOOKUP($C184,{"29 - Psychiatrie (Erwachsene)","Psychiatrie23";"30 - Kinder- und Jugendpsychiatrie","KJPsychiatrie23";"31 - Psychosomatik","Psychosomatik";0,"Leer"},2,0)</f>
        <v>Leer</v>
      </c>
      <c r="M184" s="253">
        <f t="shared" si="29"/>
        <v>0</v>
      </c>
      <c r="N184" s="253">
        <f>VLOOKUP($C184,{"29 - Psychiatrie (Erwachsene)",1;"30 - Kinder- und Jugendpsychiatrie",1;"31 - Psychosomatik",1;"00 - Bitte eine Fachabteilung auswählen",0;0,0},2,0)</f>
        <v>0</v>
      </c>
      <c r="O184" s="253">
        <f t="shared" si="25"/>
        <v>0</v>
      </c>
      <c r="P184" s="253">
        <f t="shared" si="26"/>
        <v>0</v>
      </c>
      <c r="Q184" s="253">
        <f t="shared" si="27"/>
        <v>0</v>
      </c>
    </row>
    <row r="185" spans="2:17" ht="15" customHeight="1" x14ac:dyDescent="0.35">
      <c r="B185" s="58" t="str">
        <f t="shared" si="23"/>
        <v>!!!</v>
      </c>
      <c r="C185" s="164"/>
      <c r="D185" s="165"/>
      <c r="E185" s="165"/>
      <c r="F185" s="166"/>
      <c r="G185" s="28"/>
      <c r="H185" s="52"/>
      <c r="J185" s="253" t="str">
        <f t="shared" si="30"/>
        <v>Leer</v>
      </c>
      <c r="K185" s="253" t="str">
        <f t="shared" si="28"/>
        <v>Leer</v>
      </c>
      <c r="L185" s="253" t="str">
        <f>VLOOKUP($C185,{"29 - Psychiatrie (Erwachsene)","Psychiatrie23";"30 - Kinder- und Jugendpsychiatrie","KJPsychiatrie23";"31 - Psychosomatik","Psychosomatik";0,"Leer"},2,0)</f>
        <v>Leer</v>
      </c>
      <c r="M185" s="253">
        <f t="shared" si="29"/>
        <v>0</v>
      </c>
      <c r="N185" s="253">
        <f>VLOOKUP($C185,{"29 - Psychiatrie (Erwachsene)",1;"30 - Kinder- und Jugendpsychiatrie",1;"31 - Psychosomatik",1;"00 - Bitte eine Fachabteilung auswählen",0;0,0},2,0)</f>
        <v>0</v>
      </c>
      <c r="O185" s="253">
        <f t="shared" si="25"/>
        <v>0</v>
      </c>
      <c r="P185" s="253">
        <f t="shared" si="26"/>
        <v>0</v>
      </c>
      <c r="Q185" s="253">
        <f t="shared" si="27"/>
        <v>0</v>
      </c>
    </row>
    <row r="186" spans="2:17" ht="15" customHeight="1" x14ac:dyDescent="0.35">
      <c r="B186" s="58" t="str">
        <f t="shared" si="23"/>
        <v>!!!</v>
      </c>
      <c r="C186" s="164"/>
      <c r="D186" s="165"/>
      <c r="E186" s="165"/>
      <c r="F186" s="166"/>
      <c r="G186" s="28"/>
      <c r="H186" s="52"/>
      <c r="J186" s="253" t="str">
        <f t="shared" si="30"/>
        <v>Leer</v>
      </c>
      <c r="K186" s="253" t="str">
        <f t="shared" si="28"/>
        <v>Leer</v>
      </c>
      <c r="L186" s="253" t="str">
        <f>VLOOKUP($C186,{"29 - Psychiatrie (Erwachsene)","Psychiatrie23";"30 - Kinder- und Jugendpsychiatrie","KJPsychiatrie23";"31 - Psychosomatik","Psychosomatik";0,"Leer"},2,0)</f>
        <v>Leer</v>
      </c>
      <c r="M186" s="253">
        <f t="shared" si="29"/>
        <v>0</v>
      </c>
      <c r="N186" s="253">
        <f>VLOOKUP($C186,{"29 - Psychiatrie (Erwachsene)",1;"30 - Kinder- und Jugendpsychiatrie",1;"31 - Psychosomatik",1;"00 - Bitte eine Fachabteilung auswählen",0;0,0},2,0)</f>
        <v>0</v>
      </c>
      <c r="O186" s="253">
        <f t="shared" si="25"/>
        <v>0</v>
      </c>
      <c r="P186" s="253">
        <f t="shared" si="26"/>
        <v>0</v>
      </c>
      <c r="Q186" s="253">
        <f t="shared" si="27"/>
        <v>0</v>
      </c>
    </row>
    <row r="187" spans="2:17" ht="15" customHeight="1" x14ac:dyDescent="0.35">
      <c r="B187" s="58" t="str">
        <f t="shared" si="23"/>
        <v>!!!</v>
      </c>
      <c r="C187" s="164"/>
      <c r="D187" s="165"/>
      <c r="E187" s="165"/>
      <c r="F187" s="166"/>
      <c r="G187" s="28"/>
      <c r="H187" s="52"/>
      <c r="J187" s="253" t="str">
        <f t="shared" si="30"/>
        <v>Leer</v>
      </c>
      <c r="K187" s="253" t="str">
        <f t="shared" si="28"/>
        <v>Leer</v>
      </c>
      <c r="L187" s="253" t="str">
        <f>VLOOKUP($C187,{"29 - Psychiatrie (Erwachsene)","Psychiatrie23";"30 - Kinder- und Jugendpsychiatrie","KJPsychiatrie23";"31 - Psychosomatik","Psychosomatik";0,"Leer"},2,0)</f>
        <v>Leer</v>
      </c>
      <c r="M187" s="253">
        <f t="shared" si="29"/>
        <v>0</v>
      </c>
      <c r="N187" s="253">
        <f>VLOOKUP($C187,{"29 - Psychiatrie (Erwachsene)",1;"30 - Kinder- und Jugendpsychiatrie",1;"31 - Psychosomatik",1;"00 - Bitte eine Fachabteilung auswählen",0;0,0},2,0)</f>
        <v>0</v>
      </c>
      <c r="O187" s="253">
        <f t="shared" si="25"/>
        <v>0</v>
      </c>
      <c r="P187" s="253">
        <f t="shared" si="26"/>
        <v>0</v>
      </c>
      <c r="Q187" s="253">
        <f t="shared" si="27"/>
        <v>0</v>
      </c>
    </row>
    <row r="188" spans="2:17" ht="15" customHeight="1" x14ac:dyDescent="0.35">
      <c r="B188" s="58" t="str">
        <f t="shared" si="23"/>
        <v>!!!</v>
      </c>
      <c r="C188" s="164"/>
      <c r="D188" s="165"/>
      <c r="E188" s="165"/>
      <c r="F188" s="166"/>
      <c r="G188" s="28"/>
      <c r="H188" s="52"/>
      <c r="J188" s="253" t="str">
        <f t="shared" si="30"/>
        <v>Leer</v>
      </c>
      <c r="K188" s="253" t="str">
        <f t="shared" si="28"/>
        <v>Leer</v>
      </c>
      <c r="L188" s="253" t="str">
        <f>VLOOKUP($C188,{"29 - Psychiatrie (Erwachsene)","Psychiatrie23";"30 - Kinder- und Jugendpsychiatrie","KJPsychiatrie23";"31 - Psychosomatik","Psychosomatik";0,"Leer"},2,0)</f>
        <v>Leer</v>
      </c>
      <c r="M188" s="253">
        <f t="shared" si="29"/>
        <v>0</v>
      </c>
      <c r="N188" s="253">
        <f>VLOOKUP($C188,{"29 - Psychiatrie (Erwachsene)",1;"30 - Kinder- und Jugendpsychiatrie",1;"31 - Psychosomatik",1;"00 - Bitte eine Fachabteilung auswählen",0;0,0},2,0)</f>
        <v>0</v>
      </c>
      <c r="O188" s="253">
        <f t="shared" si="25"/>
        <v>0</v>
      </c>
      <c r="P188" s="253">
        <f t="shared" si="26"/>
        <v>0</v>
      </c>
      <c r="Q188" s="253">
        <f t="shared" si="27"/>
        <v>0</v>
      </c>
    </row>
    <row r="189" spans="2:17" ht="15" customHeight="1" x14ac:dyDescent="0.35">
      <c r="B189" s="58" t="str">
        <f t="shared" si="23"/>
        <v>!!!</v>
      </c>
      <c r="C189" s="164"/>
      <c r="D189" s="165"/>
      <c r="E189" s="165"/>
      <c r="F189" s="166"/>
      <c r="G189" s="28"/>
      <c r="H189" s="52"/>
      <c r="J189" s="253" t="str">
        <f t="shared" si="30"/>
        <v>Leer</v>
      </c>
      <c r="K189" s="253" t="str">
        <f t="shared" si="28"/>
        <v>Leer</v>
      </c>
      <c r="L189" s="253" t="str">
        <f>VLOOKUP($C189,{"29 - Psychiatrie (Erwachsene)","Psychiatrie23";"30 - Kinder- und Jugendpsychiatrie","KJPsychiatrie23";"31 - Psychosomatik","Psychosomatik";0,"Leer"},2,0)</f>
        <v>Leer</v>
      </c>
      <c r="M189" s="253">
        <f t="shared" si="29"/>
        <v>0</v>
      </c>
      <c r="N189" s="253">
        <f>VLOOKUP($C189,{"29 - Psychiatrie (Erwachsene)",1;"30 - Kinder- und Jugendpsychiatrie",1;"31 - Psychosomatik",1;"00 - Bitte eine Fachabteilung auswählen",0;0,0},2,0)</f>
        <v>0</v>
      </c>
      <c r="O189" s="253">
        <f t="shared" si="25"/>
        <v>0</v>
      </c>
      <c r="P189" s="253">
        <f t="shared" si="26"/>
        <v>0</v>
      </c>
      <c r="Q189" s="253">
        <f t="shared" si="27"/>
        <v>0</v>
      </c>
    </row>
    <row r="190" spans="2:17" ht="15" customHeight="1" x14ac:dyDescent="0.35">
      <c r="B190" s="58" t="str">
        <f t="shared" si="23"/>
        <v>!!!</v>
      </c>
      <c r="C190" s="164"/>
      <c r="D190" s="165"/>
      <c r="E190" s="165"/>
      <c r="F190" s="166"/>
      <c r="G190" s="28"/>
      <c r="H190" s="52"/>
      <c r="J190" s="253" t="str">
        <f t="shared" si="30"/>
        <v>Leer</v>
      </c>
      <c r="K190" s="253" t="str">
        <f t="shared" si="28"/>
        <v>Leer</v>
      </c>
      <c r="L190" s="253" t="str">
        <f>VLOOKUP($C190,{"29 - Psychiatrie (Erwachsene)","Psychiatrie23";"30 - Kinder- und Jugendpsychiatrie","KJPsychiatrie23";"31 - Psychosomatik","Psychosomatik";0,"Leer"},2,0)</f>
        <v>Leer</v>
      </c>
      <c r="M190" s="253">
        <f t="shared" si="29"/>
        <v>0</v>
      </c>
      <c r="N190" s="253">
        <f>VLOOKUP($C190,{"29 - Psychiatrie (Erwachsene)",1;"30 - Kinder- und Jugendpsychiatrie",1;"31 - Psychosomatik",1;"00 - Bitte eine Fachabteilung auswählen",0;0,0},2,0)</f>
        <v>0</v>
      </c>
      <c r="O190" s="253">
        <f t="shared" si="25"/>
        <v>0</v>
      </c>
      <c r="P190" s="253">
        <f t="shared" si="26"/>
        <v>0</v>
      </c>
      <c r="Q190" s="253">
        <f t="shared" si="27"/>
        <v>0</v>
      </c>
    </row>
    <row r="191" spans="2:17" ht="15" customHeight="1" x14ac:dyDescent="0.35">
      <c r="B191" s="58" t="str">
        <f t="shared" si="23"/>
        <v>!!!</v>
      </c>
      <c r="C191" s="164"/>
      <c r="D191" s="165"/>
      <c r="E191" s="165"/>
      <c r="F191" s="166"/>
      <c r="G191" s="28"/>
      <c r="H191" s="52"/>
      <c r="J191" s="253" t="str">
        <f t="shared" si="30"/>
        <v>Leer</v>
      </c>
      <c r="K191" s="253" t="str">
        <f t="shared" si="28"/>
        <v>Leer</v>
      </c>
      <c r="L191" s="253" t="str">
        <f>VLOOKUP($C191,{"29 - Psychiatrie (Erwachsene)","Psychiatrie23";"30 - Kinder- und Jugendpsychiatrie","KJPsychiatrie23";"31 - Psychosomatik","Psychosomatik";0,"Leer"},2,0)</f>
        <v>Leer</v>
      </c>
      <c r="M191" s="253">
        <f t="shared" si="29"/>
        <v>0</v>
      </c>
      <c r="N191" s="253">
        <f>VLOOKUP($C191,{"29 - Psychiatrie (Erwachsene)",1;"30 - Kinder- und Jugendpsychiatrie",1;"31 - Psychosomatik",1;"00 - Bitte eine Fachabteilung auswählen",0;0,0},2,0)</f>
        <v>0</v>
      </c>
      <c r="O191" s="253">
        <f t="shared" si="25"/>
        <v>0</v>
      </c>
      <c r="P191" s="253">
        <f t="shared" si="26"/>
        <v>0</v>
      </c>
      <c r="Q191" s="253">
        <f t="shared" si="27"/>
        <v>0</v>
      </c>
    </row>
    <row r="192" spans="2:17" ht="15" customHeight="1" x14ac:dyDescent="0.35">
      <c r="B192" s="58" t="str">
        <f t="shared" si="23"/>
        <v>!!!</v>
      </c>
      <c r="C192" s="164"/>
      <c r="D192" s="165"/>
      <c r="E192" s="165"/>
      <c r="F192" s="166"/>
      <c r="G192" s="28"/>
      <c r="H192" s="52"/>
      <c r="J192" s="253" t="str">
        <f t="shared" si="30"/>
        <v>Leer</v>
      </c>
      <c r="K192" s="253" t="str">
        <f t="shared" si="28"/>
        <v>Leer</v>
      </c>
      <c r="L192" s="253" t="str">
        <f>VLOOKUP($C192,{"29 - Psychiatrie (Erwachsene)","Psychiatrie23";"30 - Kinder- und Jugendpsychiatrie","KJPsychiatrie23";"31 - Psychosomatik","Psychosomatik";0,"Leer"},2,0)</f>
        <v>Leer</v>
      </c>
      <c r="M192" s="253">
        <f t="shared" si="29"/>
        <v>0</v>
      </c>
      <c r="N192" s="253">
        <f>VLOOKUP($C192,{"29 - Psychiatrie (Erwachsene)",1;"30 - Kinder- und Jugendpsychiatrie",1;"31 - Psychosomatik",1;"00 - Bitte eine Fachabteilung auswählen",0;0,0},2,0)</f>
        <v>0</v>
      </c>
      <c r="O192" s="253">
        <f t="shared" si="25"/>
        <v>0</v>
      </c>
      <c r="P192" s="253">
        <f t="shared" si="26"/>
        <v>0</v>
      </c>
      <c r="Q192" s="253">
        <f t="shared" si="27"/>
        <v>0</v>
      </c>
    </row>
    <row r="193" spans="2:17" ht="15" customHeight="1" x14ac:dyDescent="0.35">
      <c r="B193" s="58" t="str">
        <f t="shared" si="23"/>
        <v>!!!</v>
      </c>
      <c r="C193" s="164"/>
      <c r="D193" s="165"/>
      <c r="E193" s="165"/>
      <c r="F193" s="166"/>
      <c r="G193" s="28"/>
      <c r="H193" s="52"/>
      <c r="J193" s="253" t="str">
        <f t="shared" si="30"/>
        <v>Leer</v>
      </c>
      <c r="K193" s="253" t="str">
        <f t="shared" si="28"/>
        <v>Leer</v>
      </c>
      <c r="L193" s="253" t="str">
        <f>VLOOKUP($C193,{"29 - Psychiatrie (Erwachsene)","Psychiatrie23";"30 - Kinder- und Jugendpsychiatrie","KJPsychiatrie23";"31 - Psychosomatik","Psychosomatik";0,"Leer"},2,0)</f>
        <v>Leer</v>
      </c>
      <c r="M193" s="253">
        <f t="shared" si="29"/>
        <v>0</v>
      </c>
      <c r="N193" s="253">
        <f>VLOOKUP($C193,{"29 - Psychiatrie (Erwachsene)",1;"30 - Kinder- und Jugendpsychiatrie",1;"31 - Psychosomatik",1;"00 - Bitte eine Fachabteilung auswählen",0;0,0},2,0)</f>
        <v>0</v>
      </c>
      <c r="O193" s="253">
        <f t="shared" si="25"/>
        <v>0</v>
      </c>
      <c r="P193" s="253">
        <f t="shared" si="26"/>
        <v>0</v>
      </c>
      <c r="Q193" s="253">
        <f t="shared" si="27"/>
        <v>0</v>
      </c>
    </row>
    <row r="194" spans="2:17" ht="15" customHeight="1" x14ac:dyDescent="0.35">
      <c r="B194" s="58" t="str">
        <f t="shared" si="23"/>
        <v>!!!</v>
      </c>
      <c r="C194" s="164"/>
      <c r="D194" s="165"/>
      <c r="E194" s="165"/>
      <c r="F194" s="166"/>
      <c r="G194" s="28"/>
      <c r="H194" s="52"/>
      <c r="J194" s="253" t="str">
        <f t="shared" si="30"/>
        <v>Leer</v>
      </c>
      <c r="K194" s="253" t="str">
        <f t="shared" si="28"/>
        <v>Leer</v>
      </c>
      <c r="L194" s="253" t="str">
        <f>VLOOKUP($C194,{"29 - Psychiatrie (Erwachsene)","Psychiatrie23";"30 - Kinder- und Jugendpsychiatrie","KJPsychiatrie23";"31 - Psychosomatik","Psychosomatik";0,"Leer"},2,0)</f>
        <v>Leer</v>
      </c>
      <c r="M194" s="253">
        <f t="shared" si="29"/>
        <v>0</v>
      </c>
      <c r="N194" s="253">
        <f>VLOOKUP($C194,{"29 - Psychiatrie (Erwachsene)",1;"30 - Kinder- und Jugendpsychiatrie",1;"31 - Psychosomatik",1;"00 - Bitte eine Fachabteilung auswählen",0;0,0},2,0)</f>
        <v>0</v>
      </c>
      <c r="O194" s="253">
        <f t="shared" si="25"/>
        <v>0</v>
      </c>
      <c r="P194" s="253">
        <f t="shared" si="26"/>
        <v>0</v>
      </c>
      <c r="Q194" s="253">
        <f t="shared" si="27"/>
        <v>0</v>
      </c>
    </row>
    <row r="195" spans="2:17" ht="15" customHeight="1" x14ac:dyDescent="0.35">
      <c r="B195" s="58" t="str">
        <f t="shared" si="23"/>
        <v>!!!</v>
      </c>
      <c r="C195" s="164"/>
      <c r="D195" s="165"/>
      <c r="E195" s="165"/>
      <c r="F195" s="166"/>
      <c r="G195" s="28"/>
      <c r="H195" s="52"/>
      <c r="J195" s="253" t="str">
        <f t="shared" si="30"/>
        <v>Leer</v>
      </c>
      <c r="K195" s="253" t="str">
        <f t="shared" si="28"/>
        <v>Leer</v>
      </c>
      <c r="L195" s="253" t="str">
        <f>VLOOKUP($C195,{"29 - Psychiatrie (Erwachsene)","Psychiatrie23";"30 - Kinder- und Jugendpsychiatrie","KJPsychiatrie23";"31 - Psychosomatik","Psychosomatik";0,"Leer"},2,0)</f>
        <v>Leer</v>
      </c>
      <c r="M195" s="253">
        <f t="shared" si="29"/>
        <v>0</v>
      </c>
      <c r="N195" s="253">
        <f>VLOOKUP($C195,{"29 - Psychiatrie (Erwachsene)",1;"30 - Kinder- und Jugendpsychiatrie",1;"31 - Psychosomatik",1;"00 - Bitte eine Fachabteilung auswählen",0;0,0},2,0)</f>
        <v>0</v>
      </c>
      <c r="O195" s="253">
        <f t="shared" si="25"/>
        <v>0</v>
      </c>
      <c r="P195" s="253">
        <f t="shared" si="26"/>
        <v>0</v>
      </c>
      <c r="Q195" s="253">
        <f t="shared" si="27"/>
        <v>0</v>
      </c>
    </row>
    <row r="196" spans="2:17" ht="15" customHeight="1" x14ac:dyDescent="0.35">
      <c r="B196" s="58" t="str">
        <f t="shared" si="23"/>
        <v>!!!</v>
      </c>
      <c r="C196" s="164"/>
      <c r="D196" s="165"/>
      <c r="E196" s="165"/>
      <c r="F196" s="166"/>
      <c r="G196" s="28"/>
      <c r="H196" s="52"/>
      <c r="J196" s="253" t="str">
        <f t="shared" si="30"/>
        <v>Leer</v>
      </c>
      <c r="K196" s="253" t="str">
        <f t="shared" si="28"/>
        <v>Leer</v>
      </c>
      <c r="L196" s="253" t="str">
        <f>VLOOKUP($C196,{"29 - Psychiatrie (Erwachsene)","Psychiatrie23";"30 - Kinder- und Jugendpsychiatrie","KJPsychiatrie23";"31 - Psychosomatik","Psychosomatik";0,"Leer"},2,0)</f>
        <v>Leer</v>
      </c>
      <c r="M196" s="253">
        <f t="shared" si="29"/>
        <v>0</v>
      </c>
      <c r="N196" s="253">
        <f>VLOOKUP($C196,{"29 - Psychiatrie (Erwachsene)",1;"30 - Kinder- und Jugendpsychiatrie",1;"31 - Psychosomatik",1;"00 - Bitte eine Fachabteilung auswählen",0;0,0},2,0)</f>
        <v>0</v>
      </c>
      <c r="O196" s="253">
        <f t="shared" si="25"/>
        <v>0</v>
      </c>
      <c r="P196" s="253">
        <f t="shared" si="26"/>
        <v>0</v>
      </c>
      <c r="Q196" s="253">
        <f t="shared" si="27"/>
        <v>0</v>
      </c>
    </row>
    <row r="197" spans="2:17" ht="15" customHeight="1" x14ac:dyDescent="0.35">
      <c r="B197" s="58" t="str">
        <f t="shared" si="23"/>
        <v>!!!</v>
      </c>
      <c r="C197" s="164"/>
      <c r="D197" s="165"/>
      <c r="E197" s="165"/>
      <c r="F197" s="166"/>
      <c r="G197" s="28"/>
      <c r="H197" s="52"/>
      <c r="J197" s="253" t="str">
        <f t="shared" si="30"/>
        <v>Leer</v>
      </c>
      <c r="K197" s="253" t="str">
        <f t="shared" si="28"/>
        <v>Leer</v>
      </c>
      <c r="L197" s="253" t="str">
        <f>VLOOKUP($C197,{"29 - Psychiatrie (Erwachsene)","Psychiatrie23";"30 - Kinder- und Jugendpsychiatrie","KJPsychiatrie23";"31 - Psychosomatik","Psychosomatik";0,"Leer"},2,0)</f>
        <v>Leer</v>
      </c>
      <c r="M197" s="253">
        <f t="shared" si="29"/>
        <v>0</v>
      </c>
      <c r="N197" s="253">
        <f>VLOOKUP($C197,{"29 - Psychiatrie (Erwachsene)",1;"30 - Kinder- und Jugendpsychiatrie",1;"31 - Psychosomatik",1;"00 - Bitte eine Fachabteilung auswählen",0;0,0},2,0)</f>
        <v>0</v>
      </c>
      <c r="O197" s="253">
        <f t="shared" si="25"/>
        <v>0</v>
      </c>
      <c r="P197" s="253">
        <f t="shared" si="26"/>
        <v>0</v>
      </c>
      <c r="Q197" s="253">
        <f t="shared" si="27"/>
        <v>0</v>
      </c>
    </row>
    <row r="198" spans="2:17" ht="15" customHeight="1" x14ac:dyDescent="0.35">
      <c r="B198" s="58" t="str">
        <f t="shared" si="23"/>
        <v>!!!</v>
      </c>
      <c r="C198" s="164"/>
      <c r="D198" s="165"/>
      <c r="E198" s="165"/>
      <c r="F198" s="166"/>
      <c r="G198" s="28"/>
      <c r="H198" s="52"/>
      <c r="J198" s="253" t="str">
        <f t="shared" si="30"/>
        <v>Leer</v>
      </c>
      <c r="K198" s="253" t="str">
        <f t="shared" si="28"/>
        <v>Leer</v>
      </c>
      <c r="L198" s="253" t="str">
        <f>VLOOKUP($C198,{"29 - Psychiatrie (Erwachsene)","Psychiatrie23";"30 - Kinder- und Jugendpsychiatrie","KJPsychiatrie23";"31 - Psychosomatik","Psychosomatik";0,"Leer"},2,0)</f>
        <v>Leer</v>
      </c>
      <c r="M198" s="253">
        <f t="shared" si="29"/>
        <v>0</v>
      </c>
      <c r="N198" s="253">
        <f>VLOOKUP($C198,{"29 - Psychiatrie (Erwachsene)",1;"30 - Kinder- und Jugendpsychiatrie",1;"31 - Psychosomatik",1;"00 - Bitte eine Fachabteilung auswählen",0;0,0},2,0)</f>
        <v>0</v>
      </c>
      <c r="O198" s="253">
        <f t="shared" si="25"/>
        <v>0</v>
      </c>
      <c r="P198" s="253">
        <f t="shared" si="26"/>
        <v>0</v>
      </c>
      <c r="Q198" s="253">
        <f t="shared" si="27"/>
        <v>0</v>
      </c>
    </row>
    <row r="199" spans="2:17" ht="15" customHeight="1" x14ac:dyDescent="0.35">
      <c r="B199" s="58" t="str">
        <f t="shared" si="23"/>
        <v>!!!</v>
      </c>
      <c r="C199" s="164"/>
      <c r="D199" s="165"/>
      <c r="E199" s="165"/>
      <c r="F199" s="166"/>
      <c r="G199" s="28"/>
      <c r="H199" s="52"/>
      <c r="J199" s="253" t="str">
        <f t="shared" si="30"/>
        <v>Leer</v>
      </c>
      <c r="K199" s="253" t="str">
        <f t="shared" si="28"/>
        <v>Leer</v>
      </c>
      <c r="L199" s="253" t="str">
        <f>VLOOKUP($C199,{"29 - Psychiatrie (Erwachsene)","Psychiatrie23";"30 - Kinder- und Jugendpsychiatrie","KJPsychiatrie23";"31 - Psychosomatik","Psychosomatik";0,"Leer"},2,0)</f>
        <v>Leer</v>
      </c>
      <c r="M199" s="253">
        <f t="shared" si="29"/>
        <v>0</v>
      </c>
      <c r="N199" s="253">
        <f>VLOOKUP($C199,{"29 - Psychiatrie (Erwachsene)",1;"30 - Kinder- und Jugendpsychiatrie",1;"31 - Psychosomatik",1;"00 - Bitte eine Fachabteilung auswählen",0;0,0},2,0)</f>
        <v>0</v>
      </c>
      <c r="O199" s="253">
        <f t="shared" si="25"/>
        <v>0</v>
      </c>
      <c r="P199" s="253">
        <f t="shared" si="26"/>
        <v>0</v>
      </c>
      <c r="Q199" s="253">
        <f t="shared" si="27"/>
        <v>0</v>
      </c>
    </row>
    <row r="200" spans="2:17" ht="15" customHeight="1" x14ac:dyDescent="0.35">
      <c r="B200" s="58" t="str">
        <f t="shared" si="23"/>
        <v>!!!</v>
      </c>
      <c r="C200" s="164"/>
      <c r="D200" s="165"/>
      <c r="E200" s="165"/>
      <c r="F200" s="166"/>
      <c r="G200" s="28"/>
      <c r="H200" s="52"/>
      <c r="J200" s="253" t="str">
        <f t="shared" si="30"/>
        <v>Leer</v>
      </c>
      <c r="K200" s="253" t="str">
        <f t="shared" si="28"/>
        <v>Leer</v>
      </c>
      <c r="L200" s="253" t="str">
        <f>VLOOKUP($C200,{"29 - Psychiatrie (Erwachsene)","Psychiatrie23";"30 - Kinder- und Jugendpsychiatrie","KJPsychiatrie23";"31 - Psychosomatik","Psychosomatik";0,"Leer"},2,0)</f>
        <v>Leer</v>
      </c>
      <c r="M200" s="253">
        <f t="shared" si="29"/>
        <v>0</v>
      </c>
      <c r="N200" s="253">
        <f>VLOOKUP($C200,{"29 - Psychiatrie (Erwachsene)",1;"30 - Kinder- und Jugendpsychiatrie",1;"31 - Psychosomatik",1;"00 - Bitte eine Fachabteilung auswählen",0;0,0},2,0)</f>
        <v>0</v>
      </c>
      <c r="O200" s="253">
        <f t="shared" si="25"/>
        <v>0</v>
      </c>
      <c r="P200" s="253">
        <f t="shared" si="26"/>
        <v>0</v>
      </c>
      <c r="Q200" s="253">
        <f t="shared" si="27"/>
        <v>0</v>
      </c>
    </row>
    <row r="201" spans="2:17" ht="15" customHeight="1" x14ac:dyDescent="0.35">
      <c r="B201" s="58" t="str">
        <f t="shared" si="23"/>
        <v>!!!</v>
      </c>
      <c r="C201" s="164"/>
      <c r="D201" s="165"/>
      <c r="E201" s="165"/>
      <c r="F201" s="166"/>
      <c r="G201" s="28"/>
      <c r="H201" s="52"/>
      <c r="J201" s="253" t="str">
        <f t="shared" si="30"/>
        <v>Leer</v>
      </c>
      <c r="K201" s="253" t="str">
        <f t="shared" si="28"/>
        <v>Leer</v>
      </c>
      <c r="L201" s="253" t="str">
        <f>VLOOKUP($C201,{"29 - Psychiatrie (Erwachsene)","Psychiatrie23";"30 - Kinder- und Jugendpsychiatrie","KJPsychiatrie23";"31 - Psychosomatik","Psychosomatik";0,"Leer"},2,0)</f>
        <v>Leer</v>
      </c>
      <c r="M201" s="253">
        <f t="shared" si="29"/>
        <v>0</v>
      </c>
      <c r="N201" s="253">
        <f>VLOOKUP($C201,{"29 - Psychiatrie (Erwachsene)",1;"30 - Kinder- und Jugendpsychiatrie",1;"31 - Psychosomatik",1;"00 - Bitte eine Fachabteilung auswählen",0;0,0},2,0)</f>
        <v>0</v>
      </c>
      <c r="O201" s="253">
        <f t="shared" si="25"/>
        <v>0</v>
      </c>
      <c r="P201" s="253">
        <f t="shared" si="26"/>
        <v>0</v>
      </c>
      <c r="Q201" s="253">
        <f t="shared" si="27"/>
        <v>0</v>
      </c>
    </row>
    <row r="202" spans="2:17" ht="15" customHeight="1" x14ac:dyDescent="0.35">
      <c r="B202" s="58" t="str">
        <f t="shared" si="23"/>
        <v>!!!</v>
      </c>
      <c r="C202" s="164"/>
      <c r="D202" s="165"/>
      <c r="E202" s="165"/>
      <c r="F202" s="166"/>
      <c r="G202" s="28"/>
      <c r="H202" s="52"/>
      <c r="J202" s="253" t="str">
        <f t="shared" si="30"/>
        <v>Leer</v>
      </c>
      <c r="K202" s="253" t="str">
        <f t="shared" si="28"/>
        <v>Leer</v>
      </c>
      <c r="L202" s="253" t="str">
        <f>VLOOKUP($C202,{"29 - Psychiatrie (Erwachsene)","Psychiatrie23";"30 - Kinder- und Jugendpsychiatrie","KJPsychiatrie23";"31 - Psychosomatik","Psychosomatik";0,"Leer"},2,0)</f>
        <v>Leer</v>
      </c>
      <c r="M202" s="253">
        <f t="shared" si="29"/>
        <v>0</v>
      </c>
      <c r="N202" s="253">
        <f>VLOOKUP($C202,{"29 - Psychiatrie (Erwachsene)",1;"30 - Kinder- und Jugendpsychiatrie",1;"31 - Psychosomatik",1;"00 - Bitte eine Fachabteilung auswählen",0;0,0},2,0)</f>
        <v>0</v>
      </c>
      <c r="O202" s="253">
        <f t="shared" si="25"/>
        <v>0</v>
      </c>
      <c r="P202" s="253">
        <f t="shared" si="26"/>
        <v>0</v>
      </c>
      <c r="Q202" s="253">
        <f t="shared" si="27"/>
        <v>0</v>
      </c>
    </row>
    <row r="203" spans="2:17" ht="15" customHeight="1" x14ac:dyDescent="0.35">
      <c r="B203" s="58" t="str">
        <f t="shared" si="23"/>
        <v>!!!</v>
      </c>
      <c r="C203" s="164"/>
      <c r="D203" s="165"/>
      <c r="E203" s="165"/>
      <c r="F203" s="166"/>
      <c r="G203" s="28"/>
      <c r="H203" s="52"/>
      <c r="J203" s="253" t="str">
        <f t="shared" si="30"/>
        <v>Leer</v>
      </c>
      <c r="K203" s="253" t="str">
        <f t="shared" si="28"/>
        <v>Leer</v>
      </c>
      <c r="L203" s="253" t="str">
        <f>VLOOKUP($C203,{"29 - Psychiatrie (Erwachsene)","Psychiatrie23";"30 - Kinder- und Jugendpsychiatrie","KJPsychiatrie23";"31 - Psychosomatik","Psychosomatik";0,"Leer"},2,0)</f>
        <v>Leer</v>
      </c>
      <c r="M203" s="253">
        <f t="shared" si="29"/>
        <v>0</v>
      </c>
      <c r="N203" s="253">
        <f>VLOOKUP($C203,{"29 - Psychiatrie (Erwachsene)",1;"30 - Kinder- und Jugendpsychiatrie",1;"31 - Psychosomatik",1;"00 - Bitte eine Fachabteilung auswählen",0;0,0},2,0)</f>
        <v>0</v>
      </c>
      <c r="O203" s="253">
        <f t="shared" si="25"/>
        <v>0</v>
      </c>
      <c r="P203" s="253">
        <f t="shared" si="26"/>
        <v>0</v>
      </c>
      <c r="Q203" s="253">
        <f t="shared" si="27"/>
        <v>0</v>
      </c>
    </row>
    <row r="204" spans="2:17" ht="15" customHeight="1" x14ac:dyDescent="0.35">
      <c r="B204" s="58" t="str">
        <f t="shared" si="23"/>
        <v>!!!</v>
      </c>
      <c r="C204" s="164"/>
      <c r="D204" s="165"/>
      <c r="E204" s="165"/>
      <c r="F204" s="166"/>
      <c r="G204" s="28"/>
      <c r="H204" s="52"/>
      <c r="J204" s="253" t="str">
        <f t="shared" si="30"/>
        <v>Leer</v>
      </c>
      <c r="K204" s="253" t="str">
        <f t="shared" si="28"/>
        <v>Leer</v>
      </c>
      <c r="L204" s="253" t="str">
        <f>VLOOKUP($C204,{"29 - Psychiatrie (Erwachsene)","Psychiatrie23";"30 - Kinder- und Jugendpsychiatrie","KJPsychiatrie23";"31 - Psychosomatik","Psychosomatik";0,"Leer"},2,0)</f>
        <v>Leer</v>
      </c>
      <c r="M204" s="253">
        <f t="shared" si="29"/>
        <v>0</v>
      </c>
      <c r="N204" s="253">
        <f>VLOOKUP($C204,{"29 - Psychiatrie (Erwachsene)",1;"30 - Kinder- und Jugendpsychiatrie",1;"31 - Psychosomatik",1;"00 - Bitte eine Fachabteilung auswählen",0;0,0},2,0)</f>
        <v>0</v>
      </c>
      <c r="O204" s="253">
        <f t="shared" si="25"/>
        <v>0</v>
      </c>
      <c r="P204" s="253">
        <f t="shared" si="26"/>
        <v>0</v>
      </c>
      <c r="Q204" s="253">
        <f t="shared" si="27"/>
        <v>0</v>
      </c>
    </row>
    <row r="205" spans="2:17" ht="15" customHeight="1" x14ac:dyDescent="0.35">
      <c r="B205" s="58" t="str">
        <f t="shared" si="23"/>
        <v>!!!</v>
      </c>
      <c r="C205" s="164"/>
      <c r="D205" s="165"/>
      <c r="E205" s="165"/>
      <c r="F205" s="166"/>
      <c r="G205" s="28"/>
      <c r="H205" s="52"/>
      <c r="J205" s="253" t="str">
        <f t="shared" si="30"/>
        <v>Leer</v>
      </c>
      <c r="K205" s="253" t="str">
        <f t="shared" si="28"/>
        <v>Leer</v>
      </c>
      <c r="L205" s="253" t="str">
        <f>VLOOKUP($C205,{"29 - Psychiatrie (Erwachsene)","Psychiatrie23";"30 - Kinder- und Jugendpsychiatrie","KJPsychiatrie23";"31 - Psychosomatik","Psychosomatik";0,"Leer"},2,0)</f>
        <v>Leer</v>
      </c>
      <c r="M205" s="253">
        <f t="shared" si="29"/>
        <v>0</v>
      </c>
      <c r="N205" s="253">
        <f>VLOOKUP($C205,{"29 - Psychiatrie (Erwachsene)",1;"30 - Kinder- und Jugendpsychiatrie",1;"31 - Psychosomatik",1;"00 - Bitte eine Fachabteilung auswählen",0;0,0},2,0)</f>
        <v>0</v>
      </c>
      <c r="O205" s="253">
        <f t="shared" si="25"/>
        <v>0</v>
      </c>
      <c r="P205" s="253">
        <f t="shared" si="26"/>
        <v>0</v>
      </c>
      <c r="Q205" s="253">
        <f t="shared" si="27"/>
        <v>0</v>
      </c>
    </row>
    <row r="206" spans="2:17" ht="15" customHeight="1" x14ac:dyDescent="0.35">
      <c r="B206" s="58" t="str">
        <f t="shared" si="23"/>
        <v>!!!</v>
      </c>
      <c r="C206" s="164"/>
      <c r="D206" s="165"/>
      <c r="E206" s="165"/>
      <c r="F206" s="166"/>
      <c r="G206" s="28"/>
      <c r="H206" s="52"/>
      <c r="J206" s="253" t="str">
        <f t="shared" si="30"/>
        <v>Leer</v>
      </c>
      <c r="K206" s="253" t="str">
        <f t="shared" si="28"/>
        <v>Leer</v>
      </c>
      <c r="L206" s="253" t="str">
        <f>VLOOKUP($C206,{"29 - Psychiatrie (Erwachsene)","Psychiatrie23";"30 - Kinder- und Jugendpsychiatrie","KJPsychiatrie23";"31 - Psychosomatik","Psychosomatik";0,"Leer"},2,0)</f>
        <v>Leer</v>
      </c>
      <c r="M206" s="253">
        <f t="shared" si="29"/>
        <v>0</v>
      </c>
      <c r="N206" s="253">
        <f>VLOOKUP($C206,{"29 - Psychiatrie (Erwachsene)",1;"30 - Kinder- und Jugendpsychiatrie",1;"31 - Psychosomatik",1;"00 - Bitte eine Fachabteilung auswählen",0;0,0},2,0)</f>
        <v>0</v>
      </c>
      <c r="O206" s="253">
        <f t="shared" si="25"/>
        <v>0</v>
      </c>
      <c r="P206" s="253">
        <f t="shared" si="26"/>
        <v>0</v>
      </c>
      <c r="Q206" s="253">
        <f t="shared" si="27"/>
        <v>0</v>
      </c>
    </row>
    <row r="207" spans="2:17" ht="15" customHeight="1" x14ac:dyDescent="0.35">
      <c r="B207" s="58" t="str">
        <f t="shared" si="23"/>
        <v>!!!</v>
      </c>
      <c r="C207" s="164"/>
      <c r="D207" s="165"/>
      <c r="E207" s="165"/>
      <c r="F207" s="166"/>
      <c r="G207" s="28"/>
      <c r="H207" s="52"/>
      <c r="J207" s="253" t="str">
        <f t="shared" si="30"/>
        <v>Leer</v>
      </c>
      <c r="K207" s="253" t="str">
        <f t="shared" si="28"/>
        <v>Leer</v>
      </c>
      <c r="L207" s="253" t="str">
        <f>VLOOKUP($C207,{"29 - Psychiatrie (Erwachsene)","Psychiatrie23";"30 - Kinder- und Jugendpsychiatrie","KJPsychiatrie23";"31 - Psychosomatik","Psychosomatik";0,"Leer"},2,0)</f>
        <v>Leer</v>
      </c>
      <c r="M207" s="253">
        <f t="shared" si="29"/>
        <v>0</v>
      </c>
      <c r="N207" s="253">
        <f>VLOOKUP($C207,{"29 - Psychiatrie (Erwachsene)",1;"30 - Kinder- und Jugendpsychiatrie",1;"31 - Psychosomatik",1;"00 - Bitte eine Fachabteilung auswählen",0;0,0},2,0)</f>
        <v>0</v>
      </c>
      <c r="O207" s="253">
        <f t="shared" si="25"/>
        <v>0</v>
      </c>
      <c r="P207" s="253">
        <f t="shared" si="26"/>
        <v>0</v>
      </c>
      <c r="Q207" s="253">
        <f t="shared" si="27"/>
        <v>0</v>
      </c>
    </row>
    <row r="208" spans="2:17" ht="15" customHeight="1" x14ac:dyDescent="0.35">
      <c r="B208" s="58" t="str">
        <f t="shared" si="23"/>
        <v>!!!</v>
      </c>
      <c r="C208" s="164"/>
      <c r="D208" s="165"/>
      <c r="E208" s="165"/>
      <c r="F208" s="166"/>
      <c r="G208" s="28"/>
      <c r="H208" s="52"/>
      <c r="J208" s="253" t="str">
        <f t="shared" si="30"/>
        <v>Leer</v>
      </c>
      <c r="K208" s="253" t="str">
        <f t="shared" si="28"/>
        <v>Leer</v>
      </c>
      <c r="L208" s="253" t="str">
        <f>VLOOKUP($C208,{"29 - Psychiatrie (Erwachsene)","Psychiatrie23";"30 - Kinder- und Jugendpsychiatrie","KJPsychiatrie23";"31 - Psychosomatik","Psychosomatik";0,"Leer"},2,0)</f>
        <v>Leer</v>
      </c>
      <c r="M208" s="253">
        <f t="shared" si="29"/>
        <v>0</v>
      </c>
      <c r="N208" s="253">
        <f>VLOOKUP($C208,{"29 - Psychiatrie (Erwachsene)",1;"30 - Kinder- und Jugendpsychiatrie",1;"31 - Psychosomatik",1;"00 - Bitte eine Fachabteilung auswählen",0;0,0},2,0)</f>
        <v>0</v>
      </c>
      <c r="O208" s="253">
        <f t="shared" si="25"/>
        <v>0</v>
      </c>
      <c r="P208" s="253">
        <f t="shared" si="26"/>
        <v>0</v>
      </c>
      <c r="Q208" s="253">
        <f t="shared" si="27"/>
        <v>0</v>
      </c>
    </row>
    <row r="209" spans="2:17" ht="15" customHeight="1" x14ac:dyDescent="0.35">
      <c r="B209" s="58" t="str">
        <f t="shared" si="23"/>
        <v>!!!</v>
      </c>
      <c r="C209" s="164"/>
      <c r="D209" s="165"/>
      <c r="E209" s="165"/>
      <c r="F209" s="166"/>
      <c r="G209" s="28"/>
      <c r="H209" s="52"/>
      <c r="J209" s="253" t="str">
        <f t="shared" si="30"/>
        <v>Leer</v>
      </c>
      <c r="K209" s="253" t="str">
        <f t="shared" si="28"/>
        <v>Leer</v>
      </c>
      <c r="L209" s="253" t="str">
        <f>VLOOKUP($C209,{"29 - Psychiatrie (Erwachsene)","Psychiatrie23";"30 - Kinder- und Jugendpsychiatrie","KJPsychiatrie23";"31 - Psychosomatik","Psychosomatik";0,"Leer"},2,0)</f>
        <v>Leer</v>
      </c>
      <c r="M209" s="253">
        <f t="shared" si="29"/>
        <v>0</v>
      </c>
      <c r="N209" s="253">
        <f>VLOOKUP($C209,{"29 - Psychiatrie (Erwachsene)",1;"30 - Kinder- und Jugendpsychiatrie",1;"31 - Psychosomatik",1;"00 - Bitte eine Fachabteilung auswählen",0;0,0},2,0)</f>
        <v>0</v>
      </c>
      <c r="O209" s="253">
        <f t="shared" si="25"/>
        <v>0</v>
      </c>
      <c r="P209" s="253">
        <f t="shared" si="26"/>
        <v>0</v>
      </c>
      <c r="Q209" s="253">
        <f t="shared" si="27"/>
        <v>0</v>
      </c>
    </row>
    <row r="210" spans="2:17" ht="15" customHeight="1" x14ac:dyDescent="0.35">
      <c r="B210" s="58" t="str">
        <f t="shared" si="23"/>
        <v>!!!</v>
      </c>
      <c r="C210" s="164"/>
      <c r="D210" s="165"/>
      <c r="E210" s="165"/>
      <c r="F210" s="166"/>
      <c r="G210" s="28"/>
      <c r="H210" s="52"/>
      <c r="J210" s="253" t="str">
        <f t="shared" si="30"/>
        <v>Leer</v>
      </c>
      <c r="K210" s="253" t="str">
        <f t="shared" si="28"/>
        <v>Leer</v>
      </c>
      <c r="L210" s="253" t="str">
        <f>VLOOKUP($C210,{"29 - Psychiatrie (Erwachsene)","Psychiatrie23";"30 - Kinder- und Jugendpsychiatrie","KJPsychiatrie23";"31 - Psychosomatik","Psychosomatik";0,"Leer"},2,0)</f>
        <v>Leer</v>
      </c>
      <c r="M210" s="253">
        <f t="shared" si="29"/>
        <v>0</v>
      </c>
      <c r="N210" s="253">
        <f>VLOOKUP($C210,{"29 - Psychiatrie (Erwachsene)",1;"30 - Kinder- und Jugendpsychiatrie",1;"31 - Psychosomatik",1;"00 - Bitte eine Fachabteilung auswählen",0;0,0},2,0)</f>
        <v>0</v>
      </c>
      <c r="O210" s="253">
        <f t="shared" si="25"/>
        <v>0</v>
      </c>
      <c r="P210" s="253">
        <f t="shared" si="26"/>
        <v>0</v>
      </c>
      <c r="Q210" s="253">
        <f t="shared" si="27"/>
        <v>0</v>
      </c>
    </row>
    <row r="211" spans="2:17" ht="15" customHeight="1" x14ac:dyDescent="0.35">
      <c r="B211" s="58" t="str">
        <f t="shared" si="23"/>
        <v>!!!</v>
      </c>
      <c r="C211" s="164"/>
      <c r="D211" s="165"/>
      <c r="E211" s="165"/>
      <c r="F211" s="166"/>
      <c r="G211" s="28"/>
      <c r="H211" s="52"/>
      <c r="J211" s="253" t="str">
        <f t="shared" si="30"/>
        <v>Leer</v>
      </c>
      <c r="K211" s="253" t="str">
        <f t="shared" si="28"/>
        <v>Leer</v>
      </c>
      <c r="L211" s="253" t="str">
        <f>VLOOKUP($C211,{"29 - Psychiatrie (Erwachsene)","Psychiatrie23";"30 - Kinder- und Jugendpsychiatrie","KJPsychiatrie23";"31 - Psychosomatik","Psychosomatik";0,"Leer"},2,0)</f>
        <v>Leer</v>
      </c>
      <c r="M211" s="253">
        <f t="shared" si="29"/>
        <v>0</v>
      </c>
      <c r="N211" s="253">
        <f>VLOOKUP($C211,{"29 - Psychiatrie (Erwachsene)",1;"30 - Kinder- und Jugendpsychiatrie",1;"31 - Psychosomatik",1;"00 - Bitte eine Fachabteilung auswählen",0;0,0},2,0)</f>
        <v>0</v>
      </c>
      <c r="O211" s="253">
        <f t="shared" si="25"/>
        <v>0</v>
      </c>
      <c r="P211" s="253">
        <f t="shared" si="26"/>
        <v>0</v>
      </c>
      <c r="Q211" s="253">
        <f t="shared" si="27"/>
        <v>0</v>
      </c>
    </row>
    <row r="212" spans="2:17" ht="15" customHeight="1" x14ac:dyDescent="0.35">
      <c r="B212" s="58" t="str">
        <f t="shared" si="23"/>
        <v>!!!</v>
      </c>
      <c r="C212" s="164"/>
      <c r="D212" s="165"/>
      <c r="E212" s="165"/>
      <c r="F212" s="166"/>
      <c r="G212" s="28"/>
      <c r="H212" s="52"/>
      <c r="J212" s="253" t="str">
        <f t="shared" si="30"/>
        <v>Leer</v>
      </c>
      <c r="K212" s="253" t="str">
        <f t="shared" si="28"/>
        <v>Leer</v>
      </c>
      <c r="L212" s="253" t="str">
        <f>VLOOKUP($C212,{"29 - Psychiatrie (Erwachsene)","Psychiatrie23";"30 - Kinder- und Jugendpsychiatrie","KJPsychiatrie23";"31 - Psychosomatik","Psychosomatik";0,"Leer"},2,0)</f>
        <v>Leer</v>
      </c>
      <c r="M212" s="253">
        <f t="shared" si="29"/>
        <v>0</v>
      </c>
      <c r="N212" s="253">
        <f>VLOOKUP($C212,{"29 - Psychiatrie (Erwachsene)",1;"30 - Kinder- und Jugendpsychiatrie",1;"31 - Psychosomatik",1;"00 - Bitte eine Fachabteilung auswählen",0;0,0},2,0)</f>
        <v>0</v>
      </c>
      <c r="O212" s="253">
        <f t="shared" si="25"/>
        <v>0</v>
      </c>
      <c r="P212" s="253">
        <f t="shared" si="26"/>
        <v>0</v>
      </c>
      <c r="Q212" s="253">
        <f t="shared" si="27"/>
        <v>0</v>
      </c>
    </row>
    <row r="213" spans="2:17" ht="15" customHeight="1" x14ac:dyDescent="0.35">
      <c r="B213" s="58" t="str">
        <f t="shared" si="23"/>
        <v>!!!</v>
      </c>
      <c r="C213" s="164"/>
      <c r="D213" s="165"/>
      <c r="E213" s="165"/>
      <c r="F213" s="166"/>
      <c r="G213" s="28"/>
      <c r="H213" s="52"/>
      <c r="J213" s="253" t="str">
        <f t="shared" si="30"/>
        <v>Leer</v>
      </c>
      <c r="K213" s="253" t="str">
        <f t="shared" si="28"/>
        <v>Leer</v>
      </c>
      <c r="L213" s="253" t="str">
        <f>VLOOKUP($C213,{"29 - Psychiatrie (Erwachsene)","Psychiatrie23";"30 - Kinder- und Jugendpsychiatrie","KJPsychiatrie23";"31 - Psychosomatik","Psychosomatik";0,"Leer"},2,0)</f>
        <v>Leer</v>
      </c>
      <c r="M213" s="253">
        <f t="shared" si="29"/>
        <v>0</v>
      </c>
      <c r="N213" s="253">
        <f>VLOOKUP($C213,{"29 - Psychiatrie (Erwachsene)",1;"30 - Kinder- und Jugendpsychiatrie",1;"31 - Psychosomatik",1;"00 - Bitte eine Fachabteilung auswählen",0;0,0},2,0)</f>
        <v>0</v>
      </c>
      <c r="O213" s="253">
        <f t="shared" si="25"/>
        <v>0</v>
      </c>
      <c r="P213" s="253">
        <f t="shared" si="26"/>
        <v>0</v>
      </c>
      <c r="Q213" s="253">
        <f t="shared" si="27"/>
        <v>0</v>
      </c>
    </row>
    <row r="214" spans="2:17" ht="15" customHeight="1" x14ac:dyDescent="0.35">
      <c r="B214" s="58" t="str">
        <f t="shared" si="23"/>
        <v>!!!</v>
      </c>
      <c r="C214" s="164"/>
      <c r="D214" s="165"/>
      <c r="E214" s="165"/>
      <c r="F214" s="166"/>
      <c r="G214" s="28"/>
      <c r="H214" s="52"/>
      <c r="J214" s="253" t="str">
        <f t="shared" si="30"/>
        <v>Leer</v>
      </c>
      <c r="K214" s="253" t="str">
        <f t="shared" si="28"/>
        <v>Leer</v>
      </c>
      <c r="L214" s="253" t="str">
        <f>VLOOKUP($C214,{"29 - Psychiatrie (Erwachsene)","Psychiatrie23";"30 - Kinder- und Jugendpsychiatrie","KJPsychiatrie23";"31 - Psychosomatik","Psychosomatik";0,"Leer"},2,0)</f>
        <v>Leer</v>
      </c>
      <c r="M214" s="253">
        <f t="shared" si="29"/>
        <v>0</v>
      </c>
      <c r="N214" s="253">
        <f>VLOOKUP($C214,{"29 - Psychiatrie (Erwachsene)",1;"30 - Kinder- und Jugendpsychiatrie",1;"31 - Psychosomatik",1;"00 - Bitte eine Fachabteilung auswählen",0;0,0},2,0)</f>
        <v>0</v>
      </c>
      <c r="O214" s="253">
        <f t="shared" si="25"/>
        <v>0</v>
      </c>
      <c r="P214" s="253">
        <f t="shared" si="26"/>
        <v>0</v>
      </c>
      <c r="Q214" s="253">
        <f t="shared" si="27"/>
        <v>0</v>
      </c>
    </row>
    <row r="215" spans="2:17" ht="15" customHeight="1" x14ac:dyDescent="0.35">
      <c r="B215" s="58" t="str">
        <f t="shared" si="23"/>
        <v>!!!</v>
      </c>
      <c r="C215" s="164"/>
      <c r="D215" s="165"/>
      <c r="E215" s="165"/>
      <c r="F215" s="166"/>
      <c r="G215" s="28"/>
      <c r="H215" s="52"/>
      <c r="J215" s="253" t="str">
        <f t="shared" si="30"/>
        <v>Leer</v>
      </c>
      <c r="K215" s="253" t="str">
        <f t="shared" si="28"/>
        <v>Leer</v>
      </c>
      <c r="L215" s="253" t="str">
        <f>VLOOKUP($C215,{"29 - Psychiatrie (Erwachsene)","Psychiatrie23";"30 - Kinder- und Jugendpsychiatrie","KJPsychiatrie23";"31 - Psychosomatik","Psychosomatik";0,"Leer"},2,0)</f>
        <v>Leer</v>
      </c>
      <c r="M215" s="253">
        <f t="shared" si="29"/>
        <v>0</v>
      </c>
      <c r="N215" s="253">
        <f>VLOOKUP($C215,{"29 - Psychiatrie (Erwachsene)",1;"30 - Kinder- und Jugendpsychiatrie",1;"31 - Psychosomatik",1;"00 - Bitte eine Fachabteilung auswählen",0;0,0},2,0)</f>
        <v>0</v>
      </c>
      <c r="O215" s="253">
        <f t="shared" si="25"/>
        <v>0</v>
      </c>
      <c r="P215" s="253">
        <f t="shared" si="26"/>
        <v>0</v>
      </c>
      <c r="Q215" s="253">
        <f t="shared" si="27"/>
        <v>0</v>
      </c>
    </row>
    <row r="216" spans="2:17" ht="15" customHeight="1" x14ac:dyDescent="0.35">
      <c r="B216" s="58" t="str">
        <f t="shared" ref="B216:B223" si="31">IF(SUM(O216:Q216)&lt;3,"!!!","")</f>
        <v>!!!</v>
      </c>
      <c r="C216" s="164"/>
      <c r="D216" s="165"/>
      <c r="E216" s="165"/>
      <c r="F216" s="166"/>
      <c r="G216" s="28"/>
      <c r="H216" s="52"/>
      <c r="J216" s="253" t="str">
        <f t="shared" si="30"/>
        <v>Leer</v>
      </c>
      <c r="K216" s="253" t="str">
        <f t="shared" si="28"/>
        <v>Leer</v>
      </c>
      <c r="L216" s="253" t="str">
        <f>VLOOKUP($C216,{"29 - Psychiatrie (Erwachsene)","Psychiatrie23";"30 - Kinder- und Jugendpsychiatrie","KJPsychiatrie23";"31 - Psychosomatik","Psychosomatik";0,"Leer"},2,0)</f>
        <v>Leer</v>
      </c>
      <c r="M216" s="253">
        <f t="shared" ref="M216:M223" si="32">IF(LEN(B216)&gt;0,0,1)</f>
        <v>0</v>
      </c>
      <c r="N216" s="253">
        <f>VLOOKUP($C216,{"29 - Psychiatrie (Erwachsene)",1;"30 - Kinder- und Jugendpsychiatrie",1;"31 - Psychosomatik",1;"00 - Bitte eine Fachabteilung auswählen",0;0,0},2,0)</f>
        <v>0</v>
      </c>
      <c r="O216" s="253">
        <f t="shared" ref="O216:O223" si="33">IF(VALUE($D216)&gt;0,1,0)</f>
        <v>0</v>
      </c>
      <c r="P216" s="253">
        <f t="shared" ref="P216:P223" si="34">IF(LEN($E216)&gt;0,1,0)</f>
        <v>0</v>
      </c>
      <c r="Q216" s="253">
        <f t="shared" ref="Q216:Q223" si="35">IF(LEN($F216)&gt;0,1,0)</f>
        <v>0</v>
      </c>
    </row>
    <row r="217" spans="2:17" ht="15" customHeight="1" x14ac:dyDescent="0.35">
      <c r="B217" s="58" t="str">
        <f t="shared" si="31"/>
        <v>!!!</v>
      </c>
      <c r="C217" s="164"/>
      <c r="D217" s="165"/>
      <c r="E217" s="165"/>
      <c r="F217" s="166"/>
      <c r="G217" s="28"/>
      <c r="H217" s="52"/>
      <c r="J217" s="253" t="str">
        <f t="shared" ref="J217:J223" si="36">IF(C216&lt;&gt;"","Einrichtungen","Leer")</f>
        <v>Leer</v>
      </c>
      <c r="K217" s="253" t="str">
        <f t="shared" ref="K217:K223" si="37">IF(C217&lt;&gt;"","JBJ","Leer")</f>
        <v>Leer</v>
      </c>
      <c r="L217" s="253" t="str">
        <f>VLOOKUP($C217,{"29 - Psychiatrie (Erwachsene)","Psychiatrie23";"30 - Kinder- und Jugendpsychiatrie","KJPsychiatrie23";"31 - Psychosomatik","Psychosomatik";0,"Leer"},2,0)</f>
        <v>Leer</v>
      </c>
      <c r="M217" s="253">
        <f t="shared" si="32"/>
        <v>0</v>
      </c>
      <c r="N217" s="253">
        <f>VLOOKUP($C217,{"29 - Psychiatrie (Erwachsene)",1;"30 - Kinder- und Jugendpsychiatrie",1;"31 - Psychosomatik",1;"00 - Bitte eine Fachabteilung auswählen",0;0,0},2,0)</f>
        <v>0</v>
      </c>
      <c r="O217" s="253">
        <f t="shared" si="33"/>
        <v>0</v>
      </c>
      <c r="P217" s="253">
        <f t="shared" si="34"/>
        <v>0</v>
      </c>
      <c r="Q217" s="253">
        <f t="shared" si="35"/>
        <v>0</v>
      </c>
    </row>
    <row r="218" spans="2:17" ht="15" customHeight="1" x14ac:dyDescent="0.35">
      <c r="B218" s="58" t="str">
        <f t="shared" si="31"/>
        <v>!!!</v>
      </c>
      <c r="C218" s="164"/>
      <c r="D218" s="165"/>
      <c r="E218" s="165"/>
      <c r="F218" s="166"/>
      <c r="G218" s="28"/>
      <c r="H218" s="52"/>
      <c r="J218" s="253" t="str">
        <f t="shared" si="36"/>
        <v>Leer</v>
      </c>
      <c r="K218" s="253" t="str">
        <f t="shared" si="37"/>
        <v>Leer</v>
      </c>
      <c r="L218" s="253" t="str">
        <f>VLOOKUP($C218,{"29 - Psychiatrie (Erwachsene)","Psychiatrie23";"30 - Kinder- und Jugendpsychiatrie","KJPsychiatrie23";"31 - Psychosomatik","Psychosomatik";0,"Leer"},2,0)</f>
        <v>Leer</v>
      </c>
      <c r="M218" s="253">
        <f t="shared" si="32"/>
        <v>0</v>
      </c>
      <c r="N218" s="253">
        <f>VLOOKUP($C218,{"29 - Psychiatrie (Erwachsene)",1;"30 - Kinder- und Jugendpsychiatrie",1;"31 - Psychosomatik",1;"00 - Bitte eine Fachabteilung auswählen",0;0,0},2,0)</f>
        <v>0</v>
      </c>
      <c r="O218" s="253">
        <f t="shared" si="33"/>
        <v>0</v>
      </c>
      <c r="P218" s="253">
        <f t="shared" si="34"/>
        <v>0</v>
      </c>
      <c r="Q218" s="253">
        <f t="shared" si="35"/>
        <v>0</v>
      </c>
    </row>
    <row r="219" spans="2:17" ht="15" customHeight="1" x14ac:dyDescent="0.35">
      <c r="B219" s="58" t="str">
        <f t="shared" si="31"/>
        <v>!!!</v>
      </c>
      <c r="C219" s="164"/>
      <c r="D219" s="165"/>
      <c r="E219" s="165"/>
      <c r="F219" s="166"/>
      <c r="G219" s="28"/>
      <c r="H219" s="52"/>
      <c r="J219" s="253" t="str">
        <f t="shared" si="36"/>
        <v>Leer</v>
      </c>
      <c r="K219" s="253" t="str">
        <f t="shared" si="37"/>
        <v>Leer</v>
      </c>
      <c r="L219" s="253" t="str">
        <f>VLOOKUP($C219,{"29 - Psychiatrie (Erwachsene)","Psychiatrie23";"30 - Kinder- und Jugendpsychiatrie","KJPsychiatrie23";"31 - Psychosomatik","Psychosomatik";0,"Leer"},2,0)</f>
        <v>Leer</v>
      </c>
      <c r="M219" s="253">
        <f t="shared" si="32"/>
        <v>0</v>
      </c>
      <c r="N219" s="253">
        <f>VLOOKUP($C219,{"29 - Psychiatrie (Erwachsene)",1;"30 - Kinder- und Jugendpsychiatrie",1;"31 - Psychosomatik",1;"00 - Bitte eine Fachabteilung auswählen",0;0,0},2,0)</f>
        <v>0</v>
      </c>
      <c r="O219" s="253">
        <f t="shared" si="33"/>
        <v>0</v>
      </c>
      <c r="P219" s="253">
        <f t="shared" si="34"/>
        <v>0</v>
      </c>
      <c r="Q219" s="253">
        <f t="shared" si="35"/>
        <v>0</v>
      </c>
    </row>
    <row r="220" spans="2:17" ht="15" customHeight="1" x14ac:dyDescent="0.35">
      <c r="B220" s="58" t="str">
        <f t="shared" si="31"/>
        <v>!!!</v>
      </c>
      <c r="C220" s="164"/>
      <c r="D220" s="165"/>
      <c r="E220" s="165"/>
      <c r="F220" s="166"/>
      <c r="G220" s="28"/>
      <c r="H220" s="52"/>
      <c r="J220" s="253" t="str">
        <f t="shared" si="36"/>
        <v>Leer</v>
      </c>
      <c r="K220" s="253" t="str">
        <f t="shared" si="37"/>
        <v>Leer</v>
      </c>
      <c r="L220" s="253" t="str">
        <f>VLOOKUP($C220,{"29 - Psychiatrie (Erwachsene)","Psychiatrie23";"30 - Kinder- und Jugendpsychiatrie","KJPsychiatrie23";"31 - Psychosomatik","Psychosomatik";0,"Leer"},2,0)</f>
        <v>Leer</v>
      </c>
      <c r="M220" s="253">
        <f t="shared" si="32"/>
        <v>0</v>
      </c>
      <c r="N220" s="253">
        <f>VLOOKUP($C220,{"29 - Psychiatrie (Erwachsene)",1;"30 - Kinder- und Jugendpsychiatrie",1;"31 - Psychosomatik",1;"00 - Bitte eine Fachabteilung auswählen",0;0,0},2,0)</f>
        <v>0</v>
      </c>
      <c r="O220" s="253">
        <f t="shared" si="33"/>
        <v>0</v>
      </c>
      <c r="P220" s="253">
        <f t="shared" si="34"/>
        <v>0</v>
      </c>
      <c r="Q220" s="253">
        <f t="shared" si="35"/>
        <v>0</v>
      </c>
    </row>
    <row r="221" spans="2:17" ht="15" customHeight="1" x14ac:dyDescent="0.35">
      <c r="B221" s="58" t="str">
        <f t="shared" si="31"/>
        <v>!!!</v>
      </c>
      <c r="C221" s="164"/>
      <c r="D221" s="165"/>
      <c r="E221" s="165"/>
      <c r="F221" s="166"/>
      <c r="G221" s="28"/>
      <c r="H221" s="52"/>
      <c r="J221" s="253" t="str">
        <f t="shared" si="36"/>
        <v>Leer</v>
      </c>
      <c r="K221" s="253" t="str">
        <f t="shared" si="37"/>
        <v>Leer</v>
      </c>
      <c r="L221" s="253" t="str">
        <f>VLOOKUP($C221,{"29 - Psychiatrie (Erwachsene)","Psychiatrie23";"30 - Kinder- und Jugendpsychiatrie","KJPsychiatrie23";"31 - Psychosomatik","Psychosomatik";0,"Leer"},2,0)</f>
        <v>Leer</v>
      </c>
      <c r="M221" s="253">
        <f t="shared" si="32"/>
        <v>0</v>
      </c>
      <c r="N221" s="253">
        <f>VLOOKUP($C221,{"29 - Psychiatrie (Erwachsene)",1;"30 - Kinder- und Jugendpsychiatrie",1;"31 - Psychosomatik",1;"00 - Bitte eine Fachabteilung auswählen",0;0,0},2,0)</f>
        <v>0</v>
      </c>
      <c r="O221" s="253">
        <f t="shared" si="33"/>
        <v>0</v>
      </c>
      <c r="P221" s="253">
        <f t="shared" si="34"/>
        <v>0</v>
      </c>
      <c r="Q221" s="253">
        <f t="shared" si="35"/>
        <v>0</v>
      </c>
    </row>
    <row r="222" spans="2:17" ht="15" customHeight="1" x14ac:dyDescent="0.35">
      <c r="B222" s="58" t="str">
        <f t="shared" si="31"/>
        <v>!!!</v>
      </c>
      <c r="C222" s="164"/>
      <c r="D222" s="165"/>
      <c r="E222" s="165"/>
      <c r="F222" s="166"/>
      <c r="G222" s="28"/>
      <c r="H222" s="52"/>
      <c r="J222" s="253" t="str">
        <f t="shared" si="36"/>
        <v>Leer</v>
      </c>
      <c r="K222" s="253" t="str">
        <f t="shared" si="37"/>
        <v>Leer</v>
      </c>
      <c r="L222" s="253" t="str">
        <f>VLOOKUP($C222,{"29 - Psychiatrie (Erwachsene)","Psychiatrie23";"30 - Kinder- und Jugendpsychiatrie","KJPsychiatrie23";"31 - Psychosomatik","Psychosomatik";0,"Leer"},2,0)</f>
        <v>Leer</v>
      </c>
      <c r="M222" s="253">
        <f t="shared" si="32"/>
        <v>0</v>
      </c>
      <c r="N222" s="253">
        <f>VLOOKUP($C222,{"29 - Psychiatrie (Erwachsene)",1;"30 - Kinder- und Jugendpsychiatrie",1;"31 - Psychosomatik",1;"00 - Bitte eine Fachabteilung auswählen",0;0,0},2,0)</f>
        <v>0</v>
      </c>
      <c r="O222" s="253">
        <f t="shared" si="33"/>
        <v>0</v>
      </c>
      <c r="P222" s="253">
        <f t="shared" si="34"/>
        <v>0</v>
      </c>
      <c r="Q222" s="253">
        <f t="shared" si="35"/>
        <v>0</v>
      </c>
    </row>
    <row r="223" spans="2:17" ht="15" customHeight="1" x14ac:dyDescent="0.35">
      <c r="B223" s="58" t="str">
        <f t="shared" si="31"/>
        <v>!!!</v>
      </c>
      <c r="C223" s="164"/>
      <c r="D223" s="165"/>
      <c r="E223" s="165"/>
      <c r="F223" s="166"/>
      <c r="G223" s="28"/>
      <c r="H223" s="52"/>
      <c r="J223" s="253" t="str">
        <f t="shared" si="36"/>
        <v>Leer</v>
      </c>
      <c r="K223" s="253" t="str">
        <f t="shared" si="37"/>
        <v>Leer</v>
      </c>
      <c r="L223" s="253" t="str">
        <f>VLOOKUP($C223,{"29 - Psychiatrie (Erwachsene)","Psychiatrie23";"30 - Kinder- und Jugendpsychiatrie","KJPsychiatrie23";"31 - Psychosomatik","Psychosomatik";0,"Leer"},2,0)</f>
        <v>Leer</v>
      </c>
      <c r="M223" s="253">
        <f t="shared" si="32"/>
        <v>0</v>
      </c>
      <c r="N223" s="253">
        <f>VLOOKUP($C223,{"29 - Psychiatrie (Erwachsene)",1;"30 - Kinder- und Jugendpsychiatrie",1;"31 - Psychosomatik",1;"00 - Bitte eine Fachabteilung auswählen",0;0,0},2,0)</f>
        <v>0</v>
      </c>
      <c r="O223" s="253">
        <f t="shared" si="33"/>
        <v>0</v>
      </c>
      <c r="P223" s="253">
        <f t="shared" si="34"/>
        <v>0</v>
      </c>
      <c r="Q223" s="253">
        <f t="shared" si="35"/>
        <v>0</v>
      </c>
    </row>
    <row r="224" spans="2:17" ht="15" customHeight="1" x14ac:dyDescent="0.35">
      <c r="B224" s="59"/>
      <c r="C224" s="48"/>
      <c r="D224" s="102"/>
      <c r="E224" s="48"/>
      <c r="F224" s="48"/>
      <c r="G224" s="48"/>
      <c r="H224" s="60"/>
    </row>
    <row r="225" spans="4:4" ht="15" customHeight="1" x14ac:dyDescent="0.35">
      <c r="D225" s="68">
        <f>'Angaben KH-Standort'!D114</f>
        <v>0</v>
      </c>
    </row>
    <row r="226" spans="4:4" ht="15.5" x14ac:dyDescent="0.35">
      <c r="D226" s="68">
        <f>'Angaben KH-Standort'!D115</f>
        <v>0</v>
      </c>
    </row>
    <row r="227" spans="4:4" ht="15.5" x14ac:dyDescent="0.35">
      <c r="D227" s="68">
        <f>'Angaben KH-Standort'!D116</f>
        <v>0</v>
      </c>
    </row>
  </sheetData>
  <sheetProtection algorithmName="SHA-512" hashValue="v2D/cnpM6jrR2gfW8ImzHmeOD21gFppQsFa+FCqiph2qPIS1lo0U6u36fHtLOboxLgjGkB0suwT8Jd3/wCE4uw==" saltValue="q4VQWjY3eCIY0PFYwpJeVA==" spinCount="100000" sheet="1" objects="1" scenarios="1" selectLockedCells="1" autoFilter="0"/>
  <autoFilter ref="C22:E223" xr:uid="{00000000-0009-0000-0000-000007000000}"/>
  <mergeCells count="3">
    <mergeCell ref="C21:F21"/>
    <mergeCell ref="C8:G9"/>
    <mergeCell ref="C10:G20"/>
  </mergeCells>
  <conditionalFormatting sqref="B21">
    <cfRule type="expression" dxfId="113" priority="115">
      <formula>B21&lt;&gt;""</formula>
    </cfRule>
  </conditionalFormatting>
  <conditionalFormatting sqref="B23:B223">
    <cfRule type="expression" dxfId="112" priority="129">
      <formula>C23=""</formula>
    </cfRule>
  </conditionalFormatting>
  <conditionalFormatting sqref="C23:C223">
    <cfRule type="expression" dxfId="111" priority="63" stopIfTrue="1">
      <formula>C23=0</formula>
    </cfRule>
  </conditionalFormatting>
  <conditionalFormatting sqref="C21:F21">
    <cfRule type="expression" dxfId="110" priority="116">
      <formula>C21&lt;&gt;""</formula>
    </cfRule>
  </conditionalFormatting>
  <conditionalFormatting sqref="D23:D223">
    <cfRule type="expression" dxfId="109" priority="58">
      <formula>C23=0</formula>
    </cfRule>
  </conditionalFormatting>
  <conditionalFormatting sqref="D224:D227">
    <cfRule type="expression" dxfId="108" priority="684" stopIfTrue="1">
      <formula>C224=0</formula>
    </cfRule>
  </conditionalFormatting>
  <conditionalFormatting sqref="E23:E223">
    <cfRule type="expression" dxfId="107" priority="61">
      <formula>C23=""</formula>
    </cfRule>
  </conditionalFormatting>
  <conditionalFormatting sqref="F23:F223">
    <cfRule type="expression" dxfId="106" priority="59">
      <formula>C23=""</formula>
    </cfRule>
  </conditionalFormatting>
  <dataValidations count="3">
    <dataValidation type="whole" allowBlank="1" showInputMessage="1" showErrorMessage="1" errorTitle="ACHTUNG" error="Zulässig sind nur Werte im Bereich von 0 bis 99999" sqref="F23:F223" xr:uid="{00000000-0002-0000-0700-000000000000}">
      <formula1>0</formula1>
      <formula2>99999</formula2>
    </dataValidation>
    <dataValidation type="list" allowBlank="1" showInputMessage="1" showErrorMessage="1" sqref="C23 E23:E223" xr:uid="{00000000-0002-0000-0700-000001000000}">
      <formula1>INDIRECT(J23)</formula1>
    </dataValidation>
    <dataValidation type="list" allowBlank="1" showInputMessage="1" showErrorMessage="1" errorTitle="ACHTUNG" error="Zulässig sind das Kalenderjahr des Nachweises oder das Vorjahr" sqref="D23:D223" xr:uid="{00000000-0002-0000-0700-000002000000}">
      <formula1>INDIRECT(K23)</formula1>
    </dataValidation>
  </dataValidations>
  <hyperlinks>
    <hyperlink ref="G2" location="A3.1!C17" display="&lt;&lt; A3.1" xr:uid="{00000000-0004-0000-0700-000000000000}"/>
    <hyperlink ref="H2" location="A5.1!A1" display="A5.1 &gt;&gt;" xr:uid="{00000000-0004-0000-0700-000001000000}"/>
  </hyperlinks>
  <pageMargins left="0.25" right="0.25" top="0.75" bottom="0.75" header="0.3" footer="0.3"/>
  <pageSetup paperSize="9" scale="60" orientation="landscape" r:id="rId1"/>
  <rowBreaks count="2" manualBreakCount="2">
    <brk id="140" max="10" man="1"/>
    <brk id="178" max="1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Auswahldaten!$A$14:$A$16</xm:f>
          </x14:formula1>
          <xm:sqref>C24:C223</xm:sqref>
        </x14:dataValidation>
        <x14:dataValidation type="custom" allowBlank="1" showInputMessage="1" showErrorMessage="1" xr:uid="{00000000-0002-0000-0700-000004000000}">
          <x14:formula1>
            <xm:f>'Angaben KH-Standort'!D115</xm:f>
          </x14:formula1>
          <xm:sqref>D224:D227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B2:BB83"/>
  <sheetViews>
    <sheetView showGridLines="0" zoomScaleNormal="100" zoomScalePageLayoutView="90" workbookViewId="0">
      <selection activeCell="N2" sqref="N2"/>
    </sheetView>
  </sheetViews>
  <sheetFormatPr baseColWidth="10" defaultColWidth="11.26953125" defaultRowHeight="14.5" x14ac:dyDescent="0.35"/>
  <cols>
    <col min="1" max="1" width="4.26953125" style="1" customWidth="1"/>
    <col min="2" max="2" width="11.26953125" style="1" customWidth="1"/>
    <col min="3" max="3" width="33.26953125" style="1" customWidth="1"/>
    <col min="4" max="4" width="9.7265625" style="1" customWidth="1"/>
    <col min="5" max="8" width="15" style="1" customWidth="1"/>
    <col min="9" max="11" width="15.26953125" style="1" customWidth="1"/>
    <col min="12" max="13" width="15" style="1" customWidth="1"/>
    <col min="14" max="14" width="17" style="1" customWidth="1"/>
    <col min="15" max="15" width="11.26953125" style="20"/>
    <col min="16" max="16" width="14.7265625" style="253" customWidth="1"/>
    <col min="17" max="17" width="11.26953125" style="253"/>
    <col min="18" max="18" width="12" style="253" customWidth="1"/>
    <col min="19" max="30" width="11.26953125" style="253"/>
    <col min="31" max="37" width="11.26953125" style="20"/>
    <col min="38" max="54" width="11.26953125" style="253"/>
    <col min="55" max="16384" width="11.26953125" style="1"/>
  </cols>
  <sheetData>
    <row r="2" spans="2:54" s="37" customFormat="1" ht="30" customHeight="1" x14ac:dyDescent="0.55000000000000004">
      <c r="B2" s="38" t="s">
        <v>132</v>
      </c>
      <c r="C2" s="30" t="s">
        <v>175</v>
      </c>
      <c r="D2" s="32"/>
      <c r="E2" s="32"/>
      <c r="F2" s="31"/>
      <c r="G2" s="33"/>
      <c r="H2" s="33"/>
      <c r="I2" s="33"/>
      <c r="J2" s="33"/>
      <c r="K2" s="33"/>
      <c r="L2" s="33"/>
      <c r="M2" s="199" t="s">
        <v>31</v>
      </c>
      <c r="N2" s="199" t="s">
        <v>120</v>
      </c>
      <c r="O2" s="293"/>
      <c r="P2" s="254"/>
      <c r="Q2" s="254"/>
      <c r="R2" s="254"/>
      <c r="S2" s="254"/>
      <c r="T2" s="254"/>
      <c r="U2" s="254"/>
      <c r="V2" s="254"/>
      <c r="W2" s="254"/>
      <c r="X2" s="254"/>
      <c r="Y2" s="254"/>
      <c r="Z2" s="254"/>
      <c r="AA2" s="254"/>
      <c r="AB2" s="254"/>
      <c r="AC2" s="254"/>
      <c r="AD2" s="254"/>
      <c r="AE2" s="35"/>
      <c r="AF2" s="35"/>
      <c r="AG2" s="35"/>
      <c r="AH2" s="35"/>
      <c r="AI2" s="35"/>
      <c r="AJ2" s="35"/>
      <c r="AK2" s="35"/>
      <c r="AL2" s="254"/>
      <c r="AM2" s="254"/>
      <c r="AN2" s="254"/>
      <c r="AO2" s="254"/>
      <c r="AP2" s="254"/>
      <c r="AQ2" s="254"/>
      <c r="AR2" s="254"/>
      <c r="AS2" s="254"/>
      <c r="AT2" s="254"/>
      <c r="AU2" s="254"/>
      <c r="AV2" s="254"/>
      <c r="AW2" s="254"/>
      <c r="AX2" s="254"/>
      <c r="AY2" s="254"/>
      <c r="AZ2" s="254"/>
      <c r="BA2" s="254"/>
      <c r="BB2" s="254"/>
    </row>
    <row r="3" spans="2:54" ht="15" customHeight="1" x14ac:dyDescent="0.35">
      <c r="B3" s="2"/>
      <c r="C3" s="2"/>
      <c r="D3" s="2"/>
      <c r="E3" s="2"/>
      <c r="F3" s="2"/>
      <c r="G3" s="2"/>
      <c r="H3" s="2"/>
      <c r="I3" s="2"/>
      <c r="J3" s="2"/>
      <c r="K3" s="2"/>
      <c r="L3" s="2"/>
      <c r="M3" s="2"/>
      <c r="N3" s="2"/>
      <c r="O3" s="294"/>
      <c r="P3" s="308"/>
    </row>
    <row r="4" spans="2:54" ht="15" customHeight="1" x14ac:dyDescent="0.35">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42"/>
      <c r="O4" s="295"/>
      <c r="P4" s="308"/>
    </row>
    <row r="5" spans="2:54"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45"/>
      <c r="O5" s="295"/>
      <c r="P5" s="308"/>
    </row>
    <row r="6" spans="2:54" ht="15" customHeight="1" x14ac:dyDescent="0.35">
      <c r="B6" s="2"/>
      <c r="C6" s="2"/>
      <c r="D6" s="2"/>
      <c r="E6" s="2"/>
      <c r="F6" s="2"/>
      <c r="G6" s="2"/>
      <c r="H6" s="2"/>
      <c r="I6" s="2"/>
      <c r="J6" s="2"/>
      <c r="K6" s="2"/>
      <c r="L6" s="2"/>
      <c r="M6" s="2"/>
      <c r="N6" s="2"/>
      <c r="O6" s="294"/>
      <c r="P6" s="308"/>
    </row>
    <row r="7" spans="2:54" ht="15" customHeight="1" x14ac:dyDescent="0.35">
      <c r="B7" s="49"/>
      <c r="C7" s="47"/>
      <c r="D7" s="47"/>
      <c r="E7" s="47"/>
      <c r="F7" s="47"/>
      <c r="G7" s="47"/>
      <c r="H7" s="47"/>
      <c r="I7" s="47"/>
      <c r="J7" s="47"/>
      <c r="K7" s="47"/>
      <c r="L7" s="47"/>
      <c r="M7" s="47"/>
      <c r="N7" s="50"/>
      <c r="O7" s="296"/>
    </row>
    <row r="8" spans="2:54" ht="15" customHeight="1" x14ac:dyDescent="0.5">
      <c r="B8" s="51"/>
      <c r="C8" s="27" t="s">
        <v>123</v>
      </c>
      <c r="D8" s="77"/>
      <c r="E8" s="77"/>
      <c r="F8" s="77"/>
      <c r="G8" s="77"/>
      <c r="H8" s="77"/>
      <c r="I8" s="77"/>
      <c r="J8" s="77"/>
      <c r="K8" s="77"/>
      <c r="L8" s="77"/>
      <c r="M8" s="28"/>
      <c r="N8" s="60"/>
      <c r="O8" s="296"/>
    </row>
    <row r="9" spans="2:54" ht="15" customHeight="1" x14ac:dyDescent="0.35">
      <c r="B9" s="51"/>
      <c r="C9" s="328" t="s">
        <v>1230</v>
      </c>
      <c r="D9" s="329"/>
      <c r="E9" s="329"/>
      <c r="F9" s="329"/>
      <c r="G9" s="329"/>
      <c r="H9" s="329"/>
      <c r="I9" s="329"/>
      <c r="J9" s="329"/>
      <c r="K9" s="329"/>
      <c r="L9" s="329"/>
      <c r="M9" s="329"/>
      <c r="N9" s="124" t="s">
        <v>157</v>
      </c>
      <c r="O9" s="296"/>
    </row>
    <row r="10" spans="2:54" ht="15" customHeight="1" x14ac:dyDescent="0.35">
      <c r="B10" s="51"/>
      <c r="C10" s="329"/>
      <c r="D10" s="329"/>
      <c r="E10" s="329"/>
      <c r="F10" s="329"/>
      <c r="G10" s="329"/>
      <c r="H10" s="329"/>
      <c r="I10" s="329"/>
      <c r="J10" s="329"/>
      <c r="K10" s="329"/>
      <c r="L10" s="329"/>
      <c r="M10" s="329"/>
      <c r="N10" s="127" t="s">
        <v>174</v>
      </c>
      <c r="O10" s="296"/>
    </row>
    <row r="11" spans="2:54" ht="15" customHeight="1" x14ac:dyDescent="0.35">
      <c r="B11" s="51"/>
      <c r="C11" s="329"/>
      <c r="D11" s="329"/>
      <c r="E11" s="329"/>
      <c r="F11" s="329"/>
      <c r="G11" s="329"/>
      <c r="H11" s="329"/>
      <c r="I11" s="329"/>
      <c r="J11" s="329"/>
      <c r="K11" s="329"/>
      <c r="L11" s="329"/>
      <c r="M11" s="329"/>
      <c r="N11" s="123" t="s">
        <v>158</v>
      </c>
      <c r="O11" s="296"/>
    </row>
    <row r="12" spans="2:54" ht="15" customHeight="1" x14ac:dyDescent="0.35">
      <c r="B12" s="51"/>
      <c r="C12" s="329"/>
      <c r="D12" s="329"/>
      <c r="E12" s="329"/>
      <c r="F12" s="329"/>
      <c r="G12" s="329"/>
      <c r="H12" s="329"/>
      <c r="I12" s="329"/>
      <c r="J12" s="329"/>
      <c r="K12" s="329"/>
      <c r="L12" s="329"/>
      <c r="M12" s="329"/>
      <c r="N12" s="28"/>
      <c r="O12" s="296"/>
    </row>
    <row r="13" spans="2:54" ht="15" customHeight="1" x14ac:dyDescent="0.35">
      <c r="B13" s="51"/>
      <c r="C13" s="329"/>
      <c r="D13" s="329"/>
      <c r="E13" s="329"/>
      <c r="F13" s="329"/>
      <c r="G13" s="329"/>
      <c r="H13" s="329"/>
      <c r="I13" s="329"/>
      <c r="J13" s="329"/>
      <c r="K13" s="329"/>
      <c r="L13" s="329"/>
      <c r="M13" s="329"/>
      <c r="N13" s="28"/>
      <c r="O13" s="296"/>
    </row>
    <row r="14" spans="2:54" ht="15" customHeight="1" x14ac:dyDescent="0.35">
      <c r="B14" s="51"/>
      <c r="C14" s="329"/>
      <c r="D14" s="329"/>
      <c r="E14" s="329"/>
      <c r="F14" s="329"/>
      <c r="G14" s="329"/>
      <c r="H14" s="329"/>
      <c r="I14" s="329"/>
      <c r="J14" s="329"/>
      <c r="K14" s="329"/>
      <c r="L14" s="329"/>
      <c r="M14" s="329"/>
      <c r="N14" s="28"/>
      <c r="O14" s="296"/>
    </row>
    <row r="15" spans="2:54" ht="15" customHeight="1" x14ac:dyDescent="0.35">
      <c r="B15" s="51"/>
      <c r="C15" s="329"/>
      <c r="D15" s="329"/>
      <c r="E15" s="329"/>
      <c r="F15" s="329"/>
      <c r="G15" s="329"/>
      <c r="H15" s="329"/>
      <c r="I15" s="329"/>
      <c r="J15" s="329"/>
      <c r="K15" s="329"/>
      <c r="L15" s="329"/>
      <c r="M15" s="329"/>
      <c r="N15" s="28"/>
      <c r="O15" s="296"/>
    </row>
    <row r="16" spans="2:54" ht="15" customHeight="1" x14ac:dyDescent="0.35">
      <c r="B16" s="51"/>
      <c r="C16" s="329"/>
      <c r="D16" s="329"/>
      <c r="E16" s="329"/>
      <c r="F16" s="329"/>
      <c r="G16" s="329"/>
      <c r="H16" s="329"/>
      <c r="I16" s="329"/>
      <c r="J16" s="329"/>
      <c r="K16" s="329"/>
      <c r="L16" s="329"/>
      <c r="M16" s="329"/>
      <c r="N16" s="28"/>
      <c r="O16" s="296"/>
    </row>
    <row r="17" spans="2:15" ht="15" customHeight="1" x14ac:dyDescent="0.35">
      <c r="B17" s="51"/>
      <c r="C17" s="329"/>
      <c r="D17" s="329"/>
      <c r="E17" s="329"/>
      <c r="F17" s="329"/>
      <c r="G17" s="329"/>
      <c r="H17" s="329"/>
      <c r="I17" s="329"/>
      <c r="J17" s="329"/>
      <c r="K17" s="329"/>
      <c r="L17" s="329"/>
      <c r="M17" s="329"/>
      <c r="N17" s="28"/>
      <c r="O17" s="296"/>
    </row>
    <row r="18" spans="2:15" ht="15" customHeight="1" x14ac:dyDescent="0.35">
      <c r="B18" s="51"/>
      <c r="C18" s="329"/>
      <c r="D18" s="329"/>
      <c r="E18" s="329"/>
      <c r="F18" s="329"/>
      <c r="G18" s="329"/>
      <c r="H18" s="329"/>
      <c r="I18" s="329"/>
      <c r="J18" s="329"/>
      <c r="K18" s="329"/>
      <c r="L18" s="329"/>
      <c r="M18" s="329"/>
      <c r="N18" s="28"/>
      <c r="O18" s="296"/>
    </row>
    <row r="19" spans="2:15" ht="15" customHeight="1" x14ac:dyDescent="0.35">
      <c r="B19" s="51"/>
      <c r="C19" s="329"/>
      <c r="D19" s="329"/>
      <c r="E19" s="329"/>
      <c r="F19" s="329"/>
      <c r="G19" s="329"/>
      <c r="H19" s="329"/>
      <c r="I19" s="329"/>
      <c r="J19" s="329"/>
      <c r="K19" s="329"/>
      <c r="L19" s="329"/>
      <c r="M19" s="329"/>
      <c r="N19" s="28"/>
      <c r="O19" s="296"/>
    </row>
    <row r="20" spans="2:15" ht="15" customHeight="1" x14ac:dyDescent="0.35">
      <c r="B20" s="51"/>
      <c r="C20" s="329"/>
      <c r="D20" s="329"/>
      <c r="E20" s="329"/>
      <c r="F20" s="329"/>
      <c r="G20" s="329"/>
      <c r="H20" s="329"/>
      <c r="I20" s="329"/>
      <c r="J20" s="329"/>
      <c r="K20" s="329"/>
      <c r="L20" s="329"/>
      <c r="M20" s="329"/>
      <c r="N20" s="28"/>
      <c r="O20" s="296"/>
    </row>
    <row r="21" spans="2:15" ht="15" customHeight="1" x14ac:dyDescent="0.35">
      <c r="B21" s="51"/>
      <c r="C21" s="329"/>
      <c r="D21" s="329"/>
      <c r="E21" s="329"/>
      <c r="F21" s="329"/>
      <c r="G21" s="329"/>
      <c r="H21" s="329"/>
      <c r="I21" s="329"/>
      <c r="J21" s="329"/>
      <c r="K21" s="329"/>
      <c r="L21" s="329"/>
      <c r="M21" s="329"/>
      <c r="N21" s="28"/>
      <c r="O21" s="296"/>
    </row>
    <row r="22" spans="2:15" ht="15" customHeight="1" x14ac:dyDescent="0.35">
      <c r="B22" s="51"/>
      <c r="C22" s="329"/>
      <c r="D22" s="329"/>
      <c r="E22" s="329"/>
      <c r="F22" s="329"/>
      <c r="G22" s="329"/>
      <c r="H22" s="329"/>
      <c r="I22" s="329"/>
      <c r="J22" s="329"/>
      <c r="K22" s="329"/>
      <c r="L22" s="329"/>
      <c r="M22" s="329"/>
      <c r="N22" s="28"/>
      <c r="O22" s="296"/>
    </row>
    <row r="23" spans="2:15" ht="15" customHeight="1" x14ac:dyDescent="0.35">
      <c r="B23" s="51"/>
      <c r="C23" s="329"/>
      <c r="D23" s="329"/>
      <c r="E23" s="329"/>
      <c r="F23" s="329"/>
      <c r="G23" s="329"/>
      <c r="H23" s="329"/>
      <c r="I23" s="329"/>
      <c r="J23" s="329"/>
      <c r="K23" s="329"/>
      <c r="L23" s="329"/>
      <c r="M23" s="329"/>
      <c r="N23" s="28"/>
      <c r="O23" s="296"/>
    </row>
    <row r="24" spans="2:15" ht="15" customHeight="1" x14ac:dyDescent="0.35">
      <c r="B24" s="51"/>
      <c r="C24" s="329"/>
      <c r="D24" s="329"/>
      <c r="E24" s="329"/>
      <c r="F24" s="329"/>
      <c r="G24" s="329"/>
      <c r="H24" s="329"/>
      <c r="I24" s="329"/>
      <c r="J24" s="329"/>
      <c r="K24" s="329"/>
      <c r="L24" s="329"/>
      <c r="M24" s="329"/>
      <c r="N24" s="28"/>
      <c r="O24" s="296"/>
    </row>
    <row r="25" spans="2:15" ht="15" customHeight="1" x14ac:dyDescent="0.35">
      <c r="B25" s="51"/>
      <c r="C25" s="329"/>
      <c r="D25" s="329"/>
      <c r="E25" s="329"/>
      <c r="F25" s="329"/>
      <c r="G25" s="329"/>
      <c r="H25" s="329"/>
      <c r="I25" s="329"/>
      <c r="J25" s="329"/>
      <c r="K25" s="329"/>
      <c r="L25" s="329"/>
      <c r="M25" s="329"/>
      <c r="N25" s="28"/>
      <c r="O25" s="296"/>
    </row>
    <row r="26" spans="2:15" ht="15" customHeight="1" x14ac:dyDescent="0.35">
      <c r="B26" s="51"/>
      <c r="C26" s="329"/>
      <c r="D26" s="329"/>
      <c r="E26" s="329"/>
      <c r="F26" s="329"/>
      <c r="G26" s="329"/>
      <c r="H26" s="329"/>
      <c r="I26" s="329"/>
      <c r="J26" s="329"/>
      <c r="K26" s="329"/>
      <c r="L26" s="329"/>
      <c r="M26" s="329"/>
      <c r="N26" s="28"/>
      <c r="O26" s="296"/>
    </row>
    <row r="27" spans="2:15" ht="15" customHeight="1" x14ac:dyDescent="0.35">
      <c r="B27" s="51"/>
      <c r="C27" s="329"/>
      <c r="D27" s="329"/>
      <c r="E27" s="329"/>
      <c r="F27" s="329"/>
      <c r="G27" s="329"/>
      <c r="H27" s="329"/>
      <c r="I27" s="329"/>
      <c r="J27" s="329"/>
      <c r="K27" s="329"/>
      <c r="L27" s="329"/>
      <c r="M27" s="329"/>
      <c r="N27" s="28"/>
      <c r="O27" s="296"/>
    </row>
    <row r="28" spans="2:15" ht="15" customHeight="1" x14ac:dyDescent="0.35">
      <c r="B28" s="51"/>
      <c r="C28" s="329"/>
      <c r="D28" s="329"/>
      <c r="E28" s="329"/>
      <c r="F28" s="329"/>
      <c r="G28" s="329"/>
      <c r="H28" s="329"/>
      <c r="I28" s="329"/>
      <c r="J28" s="329"/>
      <c r="K28" s="329"/>
      <c r="L28" s="329"/>
      <c r="M28" s="329"/>
      <c r="N28" s="28"/>
      <c r="O28" s="296"/>
    </row>
    <row r="29" spans="2:15" ht="15" customHeight="1" x14ac:dyDescent="0.35">
      <c r="B29" s="51"/>
      <c r="C29" s="329"/>
      <c r="D29" s="329"/>
      <c r="E29" s="329"/>
      <c r="F29" s="329"/>
      <c r="G29" s="329"/>
      <c r="H29" s="329"/>
      <c r="I29" s="329"/>
      <c r="J29" s="329"/>
      <c r="K29" s="329"/>
      <c r="L29" s="329"/>
      <c r="M29" s="329"/>
      <c r="N29" s="28"/>
      <c r="O29" s="296"/>
    </row>
    <row r="30" spans="2:15" ht="15" customHeight="1" x14ac:dyDescent="0.35">
      <c r="B30" s="51"/>
      <c r="C30" s="329"/>
      <c r="D30" s="329"/>
      <c r="E30" s="329"/>
      <c r="F30" s="329"/>
      <c r="G30" s="329"/>
      <c r="H30" s="329"/>
      <c r="I30" s="329"/>
      <c r="J30" s="329"/>
      <c r="K30" s="329"/>
      <c r="L30" s="329"/>
      <c r="M30" s="329"/>
      <c r="N30" s="28"/>
      <c r="O30" s="296"/>
    </row>
    <row r="31" spans="2:15" ht="15" customHeight="1" x14ac:dyDescent="0.35">
      <c r="B31" s="51"/>
      <c r="C31" s="329"/>
      <c r="D31" s="329"/>
      <c r="E31" s="329"/>
      <c r="F31" s="329"/>
      <c r="G31" s="329"/>
      <c r="H31" s="329"/>
      <c r="I31" s="329"/>
      <c r="J31" s="329"/>
      <c r="K31" s="329"/>
      <c r="L31" s="329"/>
      <c r="M31" s="329"/>
      <c r="N31" s="28"/>
      <c r="O31" s="296"/>
    </row>
    <row r="32" spans="2:15" ht="15" customHeight="1" x14ac:dyDescent="0.35">
      <c r="B32" s="51"/>
      <c r="C32" s="329"/>
      <c r="D32" s="329"/>
      <c r="E32" s="329"/>
      <c r="F32" s="329"/>
      <c r="G32" s="329"/>
      <c r="H32" s="329"/>
      <c r="I32" s="329"/>
      <c r="J32" s="329"/>
      <c r="K32" s="329"/>
      <c r="L32" s="329"/>
      <c r="M32" s="329"/>
      <c r="N32" s="28"/>
      <c r="O32" s="296"/>
    </row>
    <row r="33" spans="2:29" ht="15" customHeight="1" x14ac:dyDescent="0.35">
      <c r="B33" s="51"/>
      <c r="C33" s="329"/>
      <c r="D33" s="329"/>
      <c r="E33" s="329"/>
      <c r="F33" s="329"/>
      <c r="G33" s="329"/>
      <c r="H33" s="329"/>
      <c r="I33" s="329"/>
      <c r="J33" s="329"/>
      <c r="K33" s="329"/>
      <c r="L33" s="329"/>
      <c r="M33" s="329"/>
      <c r="N33" s="28"/>
      <c r="O33" s="296"/>
    </row>
    <row r="34" spans="2:29" ht="15" customHeight="1" x14ac:dyDescent="0.35">
      <c r="B34" s="51"/>
      <c r="C34" s="329"/>
      <c r="D34" s="329"/>
      <c r="E34" s="329"/>
      <c r="F34" s="329"/>
      <c r="G34" s="329"/>
      <c r="H34" s="329"/>
      <c r="I34" s="329"/>
      <c r="J34" s="329"/>
      <c r="K34" s="329"/>
      <c r="L34" s="329"/>
      <c r="M34" s="329"/>
      <c r="N34" s="28"/>
      <c r="O34" s="296"/>
    </row>
    <row r="35" spans="2:29" ht="15" customHeight="1" x14ac:dyDescent="0.35">
      <c r="B35" s="51"/>
      <c r="C35" s="329"/>
      <c r="D35" s="329"/>
      <c r="E35" s="329"/>
      <c r="F35" s="329"/>
      <c r="G35" s="329"/>
      <c r="H35" s="329"/>
      <c r="I35" s="329"/>
      <c r="J35" s="329"/>
      <c r="K35" s="329"/>
      <c r="L35" s="329"/>
      <c r="M35" s="329"/>
      <c r="N35" s="28"/>
      <c r="O35" s="296"/>
    </row>
    <row r="36" spans="2:29" ht="15" customHeight="1" x14ac:dyDescent="0.35">
      <c r="B36" s="51"/>
      <c r="C36" s="329"/>
      <c r="D36" s="329"/>
      <c r="E36" s="329"/>
      <c r="F36" s="329"/>
      <c r="G36" s="329"/>
      <c r="H36" s="329"/>
      <c r="I36" s="329"/>
      <c r="J36" s="329"/>
      <c r="K36" s="329"/>
      <c r="L36" s="329"/>
      <c r="M36" s="329"/>
      <c r="N36" s="28"/>
      <c r="O36" s="296"/>
    </row>
    <row r="37" spans="2:29" ht="15" customHeight="1" x14ac:dyDescent="0.35">
      <c r="B37" s="51"/>
      <c r="C37" s="329"/>
      <c r="D37" s="329"/>
      <c r="E37" s="329"/>
      <c r="F37" s="329"/>
      <c r="G37" s="329"/>
      <c r="H37" s="329"/>
      <c r="I37" s="329"/>
      <c r="J37" s="329"/>
      <c r="K37" s="329"/>
      <c r="L37" s="329"/>
      <c r="M37" s="329"/>
      <c r="N37" s="28"/>
      <c r="O37" s="296"/>
    </row>
    <row r="38" spans="2:29" ht="15" customHeight="1" x14ac:dyDescent="0.35">
      <c r="B38" s="51"/>
      <c r="C38" s="329"/>
      <c r="D38" s="329"/>
      <c r="E38" s="329"/>
      <c r="F38" s="329"/>
      <c r="G38" s="329"/>
      <c r="H38" s="329"/>
      <c r="I38" s="329"/>
      <c r="J38" s="329"/>
      <c r="K38" s="329"/>
      <c r="L38" s="329"/>
      <c r="M38" s="329"/>
      <c r="N38" s="28"/>
      <c r="O38" s="296"/>
    </row>
    <row r="39" spans="2:29" ht="16.5" customHeight="1" x14ac:dyDescent="0.35">
      <c r="B39" s="51"/>
      <c r="C39" s="329"/>
      <c r="D39" s="329"/>
      <c r="E39" s="329"/>
      <c r="F39" s="329"/>
      <c r="G39" s="329"/>
      <c r="H39" s="329"/>
      <c r="I39" s="329"/>
      <c r="J39" s="329"/>
      <c r="K39" s="329"/>
      <c r="L39" s="329"/>
      <c r="M39" s="329"/>
      <c r="N39" s="28"/>
      <c r="O39" s="296"/>
    </row>
    <row r="40" spans="2:29" ht="15" customHeight="1" x14ac:dyDescent="0.35">
      <c r="B40" s="138" t="str">
        <f>IF(T40-S40&gt;0,"!!!","")</f>
        <v/>
      </c>
      <c r="C40" s="357" t="str">
        <f>IF(T40-S40&gt;0,"Es fehlen noch MUSS-ANGABEN in den mit !!! gekennzeichneten Zeilen","")</f>
        <v/>
      </c>
      <c r="D40" s="357"/>
      <c r="E40" s="357"/>
      <c r="F40" s="358" t="s">
        <v>1220</v>
      </c>
      <c r="G40" s="359"/>
      <c r="H40" s="359"/>
      <c r="I40" s="360"/>
      <c r="J40" s="361" t="s">
        <v>152</v>
      </c>
      <c r="K40" s="28"/>
      <c r="L40" s="28"/>
      <c r="M40" s="28"/>
      <c r="N40" s="28"/>
      <c r="O40" s="296"/>
      <c r="S40" s="253">
        <f>SUM(S42:S80)</f>
        <v>0</v>
      </c>
      <c r="T40" s="253">
        <f>SUM(T42:T80)</f>
        <v>0</v>
      </c>
      <c r="U40" s="253">
        <f t="shared" ref="U40:AB40" si="0">SUM(U42:U80)</f>
        <v>0</v>
      </c>
      <c r="V40" s="253">
        <f t="shared" si="0"/>
        <v>0</v>
      </c>
      <c r="W40" s="253">
        <f t="shared" si="0"/>
        <v>0</v>
      </c>
      <c r="X40" s="253">
        <f t="shared" si="0"/>
        <v>0</v>
      </c>
      <c r="Y40" s="253">
        <f t="shared" si="0"/>
        <v>0</v>
      </c>
      <c r="Z40" s="253">
        <f t="shared" si="0"/>
        <v>0</v>
      </c>
      <c r="AA40" s="253">
        <f t="shared" si="0"/>
        <v>0</v>
      </c>
      <c r="AB40" s="253">
        <f t="shared" si="0"/>
        <v>0</v>
      </c>
    </row>
    <row r="41" spans="2:29" ht="112.5" customHeight="1" x14ac:dyDescent="0.35">
      <c r="B41" s="51"/>
      <c r="C41" s="140" t="s">
        <v>401</v>
      </c>
      <c r="D41" s="139" t="s">
        <v>151</v>
      </c>
      <c r="E41" s="140" t="s">
        <v>159</v>
      </c>
      <c r="F41" s="288" t="s">
        <v>1186</v>
      </c>
      <c r="G41" s="163" t="s">
        <v>1183</v>
      </c>
      <c r="H41" s="163" t="s">
        <v>1184</v>
      </c>
      <c r="I41" s="173" t="s">
        <v>1185</v>
      </c>
      <c r="J41" s="362"/>
      <c r="K41" s="163" t="s">
        <v>1187</v>
      </c>
      <c r="L41" s="174" t="s">
        <v>1197</v>
      </c>
      <c r="M41" s="175" t="s">
        <v>543</v>
      </c>
      <c r="N41" s="51"/>
      <c r="O41" s="296"/>
      <c r="P41" s="255" t="s">
        <v>508</v>
      </c>
      <c r="Q41" s="255" t="s">
        <v>503</v>
      </c>
      <c r="R41" s="255" t="s">
        <v>521</v>
      </c>
      <c r="S41" s="255" t="s">
        <v>510</v>
      </c>
      <c r="T41" s="272" t="s">
        <v>511</v>
      </c>
      <c r="U41" s="272" t="s">
        <v>497</v>
      </c>
      <c r="V41" s="272" t="s">
        <v>498</v>
      </c>
      <c r="W41" s="272" t="s">
        <v>499</v>
      </c>
      <c r="X41" s="272" t="s">
        <v>500</v>
      </c>
      <c r="Y41" s="272" t="s">
        <v>504</v>
      </c>
      <c r="Z41" s="272" t="s">
        <v>513</v>
      </c>
      <c r="AA41" s="272" t="s">
        <v>512</v>
      </c>
      <c r="AB41" s="272" t="s">
        <v>1188</v>
      </c>
      <c r="AC41" s="304"/>
    </row>
    <row r="42" spans="2:29" ht="15" customHeight="1" x14ac:dyDescent="0.35">
      <c r="B42" s="58" t="str">
        <f>IF(SUM(T42:AB42)&lt;9,"!!!","")</f>
        <v>!!!</v>
      </c>
      <c r="C42" s="237"/>
      <c r="D42" s="165"/>
      <c r="E42" s="205"/>
      <c r="F42" s="165"/>
      <c r="G42" s="165"/>
      <c r="H42" s="165"/>
      <c r="I42" s="165"/>
      <c r="J42" s="290">
        <f>IF(SUM(F42:I42)&gt;=0,SUM(F42:I42),"")</f>
        <v>0</v>
      </c>
      <c r="K42" s="165"/>
      <c r="L42" s="289" t="str">
        <f>IF(AND(E42&lt;&gt;"",J42&lt;&gt;""),IF(E42&gt;0,J42/E42,0),"")</f>
        <v/>
      </c>
      <c r="M42" s="305" t="str">
        <f>IF(R42&lt;&gt;"Entfaellt",IF(L42&lt;&gt;"",IF(L42&gt;=90%,"Ja","Nein"),""),"entfällt")</f>
        <v/>
      </c>
      <c r="N42" s="51"/>
      <c r="O42" s="296"/>
      <c r="P42" s="253" t="s">
        <v>101</v>
      </c>
      <c r="Q42" s="253" t="str">
        <f>VLOOKUP($C42,{"29 - Psychiatrie (Erwachsene)","BGI";"297 - stationsäquivalente Behandlung in der Erwachsenenpsychiatrie (29)","BGI";"30 - Kinder- und Jugendpsychiatrie","BGII";"307 - stationsäquivalente Behandlung in der Kinder- und Jugendpsychiatrie (30)","BGII";"31 - Psychosomatik","BGI";0,"Leer"},2,0)</f>
        <v>Leer</v>
      </c>
      <c r="R42" s="253" t="str">
        <f>VLOOKUP($C42,{"29 - Psychiatrie (Erwachsene)","JN";"297 - stationsäquivalente Behandlung in der Erwachsenenpsychiatrie (29)","Entfaellt";"30 - Kinder- und Jugendpsychiatrie","JN";"307 - stationsäquivalente Behandlung in der Kinder- und Jugendpsychiatrie (30)","Entfaellt";"31 - Psychosomatik","JN";0,"Leer"},2,0)</f>
        <v>Leer</v>
      </c>
      <c r="S42" s="253">
        <f t="shared" ref="S42:S81" si="1">IF(LEN(B42)&gt;0,0,1)</f>
        <v>0</v>
      </c>
      <c r="T42" s="253">
        <f t="shared" ref="T42:T81" si="2">IF(C42&lt;&gt;"",1,0)</f>
        <v>0</v>
      </c>
      <c r="U42" s="253">
        <f>IF(LEN(D42)&gt;0,1,0)</f>
        <v>0</v>
      </c>
      <c r="V42" s="253">
        <f t="shared" ref="V42:V64" si="3">IF(LEN(E42)&gt;0,1,0)</f>
        <v>0</v>
      </c>
      <c r="W42" s="253">
        <f t="shared" ref="W42:W64" si="4">IF(LEN(F42)&gt;0,1,0)</f>
        <v>0</v>
      </c>
      <c r="X42" s="253">
        <f t="shared" ref="X42:X64" si="5">IF(LEN(G42)&gt;0,1,0)</f>
        <v>0</v>
      </c>
      <c r="Y42" s="253">
        <f t="shared" ref="Y42:Y64" si="6">IF(LEN(H42)&gt;0,1,0)</f>
        <v>0</v>
      </c>
      <c r="Z42" s="253">
        <f t="shared" ref="Z42:Z64" si="7">IF(LEN(I42)&gt;0,1,0)</f>
        <v>0</v>
      </c>
      <c r="AA42" s="253">
        <f>IF(LEN(K42)&gt;0,1,0)</f>
        <v>0</v>
      </c>
      <c r="AB42" s="253">
        <f>VLOOKUP($M42,{"Ja",1;"Nein",1;"Entfällt",1;"Bitte auswählen",0;"",0;0,0},2,0)</f>
        <v>0</v>
      </c>
    </row>
    <row r="43" spans="2:29" ht="15" customHeight="1" x14ac:dyDescent="0.35">
      <c r="B43" s="58" t="str">
        <f t="shared" ref="B43:B81" si="8">IF(SUM(T43:AB43)&lt;9,"!!!","")</f>
        <v>!!!</v>
      </c>
      <c r="C43" s="237"/>
      <c r="D43" s="165"/>
      <c r="E43" s="205"/>
      <c r="F43" s="165"/>
      <c r="G43" s="165"/>
      <c r="H43" s="165"/>
      <c r="I43" s="165"/>
      <c r="J43" s="290">
        <f t="shared" ref="J43:J81" si="9">IF(SUM(F43:I43)&gt;=0,SUM(F43:I43),"")</f>
        <v>0</v>
      </c>
      <c r="K43" s="165"/>
      <c r="L43" s="289" t="str">
        <f t="shared" ref="L43:L81" si="10">IF(AND(E43&lt;&gt;"",J43&lt;&gt;""),IF(E43&gt;0,J43/E43,0),"")</f>
        <v/>
      </c>
      <c r="M43" s="305" t="str">
        <f t="shared" ref="M43:M81" si="11">IF(R43&lt;&gt;"Entfaellt",IF(L43&lt;&gt;"",IF(L43&gt;=90%,"Ja","Nein"),""),"entfällt")</f>
        <v/>
      </c>
      <c r="N43" s="51"/>
      <c r="O43" s="296"/>
      <c r="P43" s="253" t="str">
        <f t="shared" ref="P43:P81" si="12">IF(C42&lt;&gt;"","Einrichtungen2","Leer")</f>
        <v>Leer</v>
      </c>
      <c r="Q43" s="253" t="str">
        <f>VLOOKUP($C43,{"29 - Psychiatrie (Erwachsene)","BGI";"297 - stationsäquivalente Behandlung in der Erwachsenenpsychiatrie (29)","BGI";"30 - Kinder- und Jugendpsychiatrie","BGII";"307 - stationsäquivalente Behandlung in der Kinder- und Jugendpsychiatrie (30)","BGII";"31 - Psychosomatik","BGI";0,"Leer"},2,0)</f>
        <v>Leer</v>
      </c>
      <c r="R43" s="253" t="str">
        <f>VLOOKUP($C43,{"29 - Psychiatrie (Erwachsene)","JN";"297 - stationsäquivalente Behandlung in der Erwachsenenpsychiatrie (29)","Entfaellt";"30 - Kinder- und Jugendpsychiatrie","JN";"307 - stationsäquivalente Behandlung in der Kinder- und Jugendpsychiatrie (30)","Entfaellt";"31 - Psychosomatik","JN";0,"Leer"},2,0)</f>
        <v>Leer</v>
      </c>
      <c r="S43" s="253">
        <f t="shared" si="1"/>
        <v>0</v>
      </c>
      <c r="T43" s="253">
        <f t="shared" si="2"/>
        <v>0</v>
      </c>
      <c r="U43" s="253">
        <f>IF(LEN(D43)&gt;0,1,0)</f>
        <v>0</v>
      </c>
      <c r="V43" s="253">
        <f t="shared" si="3"/>
        <v>0</v>
      </c>
      <c r="W43" s="253">
        <f t="shared" si="4"/>
        <v>0</v>
      </c>
      <c r="X43" s="253">
        <f t="shared" si="5"/>
        <v>0</v>
      </c>
      <c r="Y43" s="253">
        <f t="shared" si="6"/>
        <v>0</v>
      </c>
      <c r="Z43" s="253">
        <f t="shared" si="7"/>
        <v>0</v>
      </c>
      <c r="AA43" s="253">
        <f t="shared" ref="AA43:AA81" si="13">IF(LEN(K43)&gt;0,1,0)</f>
        <v>0</v>
      </c>
      <c r="AB43" s="253">
        <f>VLOOKUP($M43,{"Ja",1;"Nein",1;"Entfällt",1;"Bitte auswählen",0;"",0;0,0},2,0)</f>
        <v>0</v>
      </c>
    </row>
    <row r="44" spans="2:29" ht="15" customHeight="1" x14ac:dyDescent="0.35">
      <c r="B44" s="58" t="str">
        <f t="shared" si="8"/>
        <v>!!!</v>
      </c>
      <c r="C44" s="237"/>
      <c r="D44" s="165"/>
      <c r="E44" s="205"/>
      <c r="F44" s="165"/>
      <c r="G44" s="165"/>
      <c r="H44" s="165"/>
      <c r="I44" s="165"/>
      <c r="J44" s="290">
        <f t="shared" si="9"/>
        <v>0</v>
      </c>
      <c r="K44" s="165"/>
      <c r="L44" s="289" t="str">
        <f t="shared" si="10"/>
        <v/>
      </c>
      <c r="M44" s="305" t="str">
        <f t="shared" si="11"/>
        <v/>
      </c>
      <c r="N44" s="51"/>
      <c r="O44" s="296"/>
      <c r="P44" s="253" t="str">
        <f t="shared" si="12"/>
        <v>Leer</v>
      </c>
      <c r="Q44" s="253" t="str">
        <f>VLOOKUP($C44,{"29 - Psychiatrie (Erwachsene)","BGI";"297 - stationsäquivalente Behandlung in der Erwachsenenpsychiatrie (29)","BGI";"30 - Kinder- und Jugendpsychiatrie","BGII";"307 - stationsäquivalente Behandlung in der Kinder- und Jugendpsychiatrie (30)","BGII";"31 - Psychosomatik","BGI";0,"Leer"},2,0)</f>
        <v>Leer</v>
      </c>
      <c r="R44" s="253" t="str">
        <f>VLOOKUP($C44,{"29 - Psychiatrie (Erwachsene)","JN";"297 - stationsäquivalente Behandlung in der Erwachsenenpsychiatrie (29)","Entfaellt";"30 - Kinder- und Jugendpsychiatrie","JN";"307 - stationsäquivalente Behandlung in der Kinder- und Jugendpsychiatrie (30)","Entfaellt";"31 - Psychosomatik","JN";0,"Leer"},2,0)</f>
        <v>Leer</v>
      </c>
      <c r="S44" s="253">
        <f t="shared" si="1"/>
        <v>0</v>
      </c>
      <c r="T44" s="253">
        <f t="shared" si="2"/>
        <v>0</v>
      </c>
      <c r="U44" s="253">
        <f t="shared" ref="U44:U64" si="14">IF(LEN(D44)&gt;0,1,0)</f>
        <v>0</v>
      </c>
      <c r="V44" s="253">
        <f t="shared" si="3"/>
        <v>0</v>
      </c>
      <c r="W44" s="253">
        <f t="shared" si="4"/>
        <v>0</v>
      </c>
      <c r="X44" s="253">
        <f t="shared" si="5"/>
        <v>0</v>
      </c>
      <c r="Y44" s="253">
        <f t="shared" si="6"/>
        <v>0</v>
      </c>
      <c r="Z44" s="253">
        <f t="shared" si="7"/>
        <v>0</v>
      </c>
      <c r="AA44" s="253">
        <f t="shared" si="13"/>
        <v>0</v>
      </c>
      <c r="AB44" s="253">
        <f>VLOOKUP($M44,{"Ja",1;"Nein",1;"Entfällt",1;"Bitte auswählen",0;"",0;0,0},2,0)</f>
        <v>0</v>
      </c>
    </row>
    <row r="45" spans="2:29" ht="15" customHeight="1" x14ac:dyDescent="0.35">
      <c r="B45" s="58" t="str">
        <f t="shared" si="8"/>
        <v>!!!</v>
      </c>
      <c r="C45" s="237"/>
      <c r="D45" s="165"/>
      <c r="E45" s="205"/>
      <c r="F45" s="165"/>
      <c r="G45" s="165"/>
      <c r="H45" s="165"/>
      <c r="I45" s="165"/>
      <c r="J45" s="290">
        <f t="shared" si="9"/>
        <v>0</v>
      </c>
      <c r="K45" s="165"/>
      <c r="L45" s="289" t="str">
        <f t="shared" si="10"/>
        <v/>
      </c>
      <c r="M45" s="305" t="str">
        <f t="shared" si="11"/>
        <v/>
      </c>
      <c r="N45" s="51"/>
      <c r="O45" s="296"/>
      <c r="P45" s="253" t="str">
        <f t="shared" si="12"/>
        <v>Leer</v>
      </c>
      <c r="Q45" s="253" t="str">
        <f>VLOOKUP($C45,{"29 - Psychiatrie (Erwachsene)","BGI";"297 - stationsäquivalente Behandlung in der Erwachsenenpsychiatrie (29)","BGI";"30 - Kinder- und Jugendpsychiatrie","BGII";"307 - stationsäquivalente Behandlung in der Kinder- und Jugendpsychiatrie (30)","BGII";"31 - Psychosomatik","BGI";0,"Leer"},2,0)</f>
        <v>Leer</v>
      </c>
      <c r="R45" s="253" t="str">
        <f>VLOOKUP($C45,{"29 - Psychiatrie (Erwachsene)","JN";"297 - stationsäquivalente Behandlung in der Erwachsenenpsychiatrie (29)","Entfaellt";"30 - Kinder- und Jugendpsychiatrie","JN";"307 - stationsäquivalente Behandlung in der Kinder- und Jugendpsychiatrie (30)","Entfaellt";"31 - Psychosomatik","JN";0,"Leer"},2,0)</f>
        <v>Leer</v>
      </c>
      <c r="S45" s="253">
        <f t="shared" si="1"/>
        <v>0</v>
      </c>
      <c r="T45" s="253">
        <f t="shared" si="2"/>
        <v>0</v>
      </c>
      <c r="U45" s="253">
        <f t="shared" si="14"/>
        <v>0</v>
      </c>
      <c r="V45" s="253">
        <f t="shared" si="3"/>
        <v>0</v>
      </c>
      <c r="W45" s="253">
        <f t="shared" si="4"/>
        <v>0</v>
      </c>
      <c r="X45" s="253">
        <f t="shared" si="5"/>
        <v>0</v>
      </c>
      <c r="Y45" s="253">
        <f t="shared" si="6"/>
        <v>0</v>
      </c>
      <c r="Z45" s="253">
        <f t="shared" si="7"/>
        <v>0</v>
      </c>
      <c r="AA45" s="253">
        <f t="shared" si="13"/>
        <v>0</v>
      </c>
      <c r="AB45" s="253">
        <f>VLOOKUP($M45,{"Ja",1;"Nein",1;"Entfällt",1;"Bitte auswählen",0;"",0;0,0},2,0)</f>
        <v>0</v>
      </c>
    </row>
    <row r="46" spans="2:29" ht="15" customHeight="1" x14ac:dyDescent="0.35">
      <c r="B46" s="58" t="str">
        <f t="shared" si="8"/>
        <v>!!!</v>
      </c>
      <c r="C46" s="237"/>
      <c r="D46" s="165"/>
      <c r="E46" s="205"/>
      <c r="F46" s="165"/>
      <c r="G46" s="165"/>
      <c r="H46" s="165"/>
      <c r="I46" s="165"/>
      <c r="J46" s="290">
        <f t="shared" si="9"/>
        <v>0</v>
      </c>
      <c r="K46" s="165"/>
      <c r="L46" s="289" t="str">
        <f t="shared" si="10"/>
        <v/>
      </c>
      <c r="M46" s="305" t="str">
        <f t="shared" si="11"/>
        <v/>
      </c>
      <c r="N46" s="51"/>
      <c r="O46" s="296"/>
      <c r="P46" s="253" t="str">
        <f t="shared" si="12"/>
        <v>Leer</v>
      </c>
      <c r="Q46" s="253" t="str">
        <f>VLOOKUP($C46,{"29 - Psychiatrie (Erwachsene)","BGI";"297 - stationsäquivalente Behandlung in der Erwachsenenpsychiatrie (29)","BGI";"30 - Kinder- und Jugendpsychiatrie","BGII";"307 - stationsäquivalente Behandlung in der Kinder- und Jugendpsychiatrie (30)","BGII";"31 - Psychosomatik","BGI";0,"Leer"},2,0)</f>
        <v>Leer</v>
      </c>
      <c r="R46" s="253" t="str">
        <f>VLOOKUP($C46,{"29 - Psychiatrie (Erwachsene)","JN";"297 - stationsäquivalente Behandlung in der Erwachsenenpsychiatrie (29)","Entfaellt";"30 - Kinder- und Jugendpsychiatrie","JN";"307 - stationsäquivalente Behandlung in der Kinder- und Jugendpsychiatrie (30)","Entfaellt";"31 - Psychosomatik","JN";0,"Leer"},2,0)</f>
        <v>Leer</v>
      </c>
      <c r="S46" s="253">
        <f t="shared" si="1"/>
        <v>0</v>
      </c>
      <c r="T46" s="253">
        <f t="shared" si="2"/>
        <v>0</v>
      </c>
      <c r="U46" s="253">
        <f t="shared" si="14"/>
        <v>0</v>
      </c>
      <c r="V46" s="253">
        <f t="shared" si="3"/>
        <v>0</v>
      </c>
      <c r="W46" s="253">
        <f t="shared" si="4"/>
        <v>0</v>
      </c>
      <c r="X46" s="253">
        <f t="shared" si="5"/>
        <v>0</v>
      </c>
      <c r="Y46" s="253">
        <f t="shared" si="6"/>
        <v>0</v>
      </c>
      <c r="Z46" s="253">
        <f t="shared" si="7"/>
        <v>0</v>
      </c>
      <c r="AA46" s="253">
        <f t="shared" si="13"/>
        <v>0</v>
      </c>
      <c r="AB46" s="253">
        <f>VLOOKUP($M46,{"Ja",1;"Nein",1;"Entfällt",1;"Bitte auswählen",0;"",0;0,0},2,0)</f>
        <v>0</v>
      </c>
    </row>
    <row r="47" spans="2:29" ht="15" customHeight="1" x14ac:dyDescent="0.35">
      <c r="B47" s="58" t="str">
        <f t="shared" si="8"/>
        <v>!!!</v>
      </c>
      <c r="C47" s="237"/>
      <c r="D47" s="165"/>
      <c r="E47" s="205"/>
      <c r="F47" s="165"/>
      <c r="G47" s="165"/>
      <c r="H47" s="165"/>
      <c r="I47" s="165"/>
      <c r="J47" s="290">
        <f t="shared" si="9"/>
        <v>0</v>
      </c>
      <c r="K47" s="165"/>
      <c r="L47" s="289" t="str">
        <f t="shared" si="10"/>
        <v/>
      </c>
      <c r="M47" s="305" t="str">
        <f t="shared" si="11"/>
        <v/>
      </c>
      <c r="N47" s="51"/>
      <c r="O47" s="296"/>
      <c r="P47" s="253" t="str">
        <f t="shared" si="12"/>
        <v>Leer</v>
      </c>
      <c r="Q47" s="253" t="str">
        <f>VLOOKUP($C47,{"29 - Psychiatrie (Erwachsene)","BGI";"297 - stationsäquivalente Behandlung in der Erwachsenenpsychiatrie (29)","BGI";"30 - Kinder- und Jugendpsychiatrie","BGII";"307 - stationsäquivalente Behandlung in der Kinder- und Jugendpsychiatrie (30)","BGII";"31 - Psychosomatik","BGI";0,"Leer"},2,0)</f>
        <v>Leer</v>
      </c>
      <c r="R47" s="253" t="str">
        <f>VLOOKUP($C47,{"29 - Psychiatrie (Erwachsene)","JN";"297 - stationsäquivalente Behandlung in der Erwachsenenpsychiatrie (29)","Entfaellt";"30 - Kinder- und Jugendpsychiatrie","JN";"307 - stationsäquivalente Behandlung in der Kinder- und Jugendpsychiatrie (30)","Entfaellt";"31 - Psychosomatik","JN";0,"Leer"},2,0)</f>
        <v>Leer</v>
      </c>
      <c r="S47" s="253">
        <f t="shared" si="1"/>
        <v>0</v>
      </c>
      <c r="T47" s="253">
        <f t="shared" si="2"/>
        <v>0</v>
      </c>
      <c r="U47" s="253">
        <f t="shared" si="14"/>
        <v>0</v>
      </c>
      <c r="V47" s="253">
        <f t="shared" si="3"/>
        <v>0</v>
      </c>
      <c r="W47" s="253">
        <f t="shared" si="4"/>
        <v>0</v>
      </c>
      <c r="X47" s="253">
        <f t="shared" si="5"/>
        <v>0</v>
      </c>
      <c r="Y47" s="253">
        <f t="shared" si="6"/>
        <v>0</v>
      </c>
      <c r="Z47" s="253">
        <f t="shared" si="7"/>
        <v>0</v>
      </c>
      <c r="AA47" s="253">
        <f t="shared" si="13"/>
        <v>0</v>
      </c>
      <c r="AB47" s="253">
        <f>VLOOKUP($M47,{"Ja",1;"Nein",1;"Entfällt",1;"Bitte auswählen",0;"",0;0,0},2,0)</f>
        <v>0</v>
      </c>
    </row>
    <row r="48" spans="2:29" ht="15" customHeight="1" x14ac:dyDescent="0.35">
      <c r="B48" s="58" t="str">
        <f t="shared" si="8"/>
        <v>!!!</v>
      </c>
      <c r="C48" s="237"/>
      <c r="D48" s="165"/>
      <c r="E48" s="205"/>
      <c r="F48" s="165"/>
      <c r="G48" s="165"/>
      <c r="H48" s="165"/>
      <c r="I48" s="165"/>
      <c r="J48" s="290">
        <f t="shared" si="9"/>
        <v>0</v>
      </c>
      <c r="K48" s="165"/>
      <c r="L48" s="289" t="str">
        <f t="shared" si="10"/>
        <v/>
      </c>
      <c r="M48" s="305" t="str">
        <f t="shared" si="11"/>
        <v/>
      </c>
      <c r="N48" s="51"/>
      <c r="O48" s="296"/>
      <c r="P48" s="253" t="str">
        <f t="shared" si="12"/>
        <v>Leer</v>
      </c>
      <c r="Q48" s="253" t="str">
        <f>VLOOKUP($C48,{"29 - Psychiatrie (Erwachsene)","BGI";"297 - stationsäquivalente Behandlung in der Erwachsenenpsychiatrie (29)","BGI";"30 - Kinder- und Jugendpsychiatrie","BGII";"307 - stationsäquivalente Behandlung in der Kinder- und Jugendpsychiatrie (30)","BGII";"31 - Psychosomatik","BGI";0,"Leer"},2,0)</f>
        <v>Leer</v>
      </c>
      <c r="R48" s="253" t="str">
        <f>VLOOKUP($C48,{"29 - Psychiatrie (Erwachsene)","JN";"297 - stationsäquivalente Behandlung in der Erwachsenenpsychiatrie (29)","Entfaellt";"30 - Kinder- und Jugendpsychiatrie","JN";"307 - stationsäquivalente Behandlung in der Kinder- und Jugendpsychiatrie (30)","Entfaellt";"31 - Psychosomatik","JN";0,"Leer"},2,0)</f>
        <v>Leer</v>
      </c>
      <c r="S48" s="253">
        <f t="shared" si="1"/>
        <v>0</v>
      </c>
      <c r="T48" s="253">
        <f t="shared" si="2"/>
        <v>0</v>
      </c>
      <c r="U48" s="253">
        <f t="shared" si="14"/>
        <v>0</v>
      </c>
      <c r="V48" s="253">
        <f t="shared" si="3"/>
        <v>0</v>
      </c>
      <c r="W48" s="253">
        <f t="shared" si="4"/>
        <v>0</v>
      </c>
      <c r="X48" s="253">
        <f t="shared" si="5"/>
        <v>0</v>
      </c>
      <c r="Y48" s="253">
        <f t="shared" si="6"/>
        <v>0</v>
      </c>
      <c r="Z48" s="253">
        <f t="shared" si="7"/>
        <v>0</v>
      </c>
      <c r="AA48" s="253">
        <f t="shared" si="13"/>
        <v>0</v>
      </c>
      <c r="AB48" s="253">
        <f>VLOOKUP($M48,{"Ja",1;"Nein",1;"Entfällt",1;"Bitte auswählen",0;"",0;0,0},2,0)</f>
        <v>0</v>
      </c>
    </row>
    <row r="49" spans="2:28" ht="15" customHeight="1" x14ac:dyDescent="0.35">
      <c r="B49" s="58" t="str">
        <f t="shared" si="8"/>
        <v>!!!</v>
      </c>
      <c r="C49" s="237"/>
      <c r="D49" s="165"/>
      <c r="E49" s="205"/>
      <c r="F49" s="165"/>
      <c r="G49" s="165"/>
      <c r="H49" s="165"/>
      <c r="I49" s="165"/>
      <c r="J49" s="290">
        <f t="shared" si="9"/>
        <v>0</v>
      </c>
      <c r="K49" s="165"/>
      <c r="L49" s="289" t="str">
        <f t="shared" si="10"/>
        <v/>
      </c>
      <c r="M49" s="305" t="str">
        <f t="shared" si="11"/>
        <v/>
      </c>
      <c r="N49" s="51"/>
      <c r="O49" s="296"/>
      <c r="P49" s="253" t="str">
        <f t="shared" si="12"/>
        <v>Leer</v>
      </c>
      <c r="Q49" s="253" t="str">
        <f>VLOOKUP($C49,{"29 - Psychiatrie (Erwachsene)","BGI";"297 - stationsäquivalente Behandlung in der Erwachsenenpsychiatrie (29)","BGI";"30 - Kinder- und Jugendpsychiatrie","BGII";"307 - stationsäquivalente Behandlung in der Kinder- und Jugendpsychiatrie (30)","BGII";"31 - Psychosomatik","BGI";0,"Leer"},2,0)</f>
        <v>Leer</v>
      </c>
      <c r="R49" s="253" t="str">
        <f>VLOOKUP($C49,{"29 - Psychiatrie (Erwachsene)","JN";"297 - stationsäquivalente Behandlung in der Erwachsenenpsychiatrie (29)","Entfaellt";"30 - Kinder- und Jugendpsychiatrie","JN";"307 - stationsäquivalente Behandlung in der Kinder- und Jugendpsychiatrie (30)","Entfaellt";"31 - Psychosomatik","JN";0,"Leer"},2,0)</f>
        <v>Leer</v>
      </c>
      <c r="S49" s="253">
        <f t="shared" si="1"/>
        <v>0</v>
      </c>
      <c r="T49" s="253">
        <f t="shared" si="2"/>
        <v>0</v>
      </c>
      <c r="U49" s="253">
        <f t="shared" si="14"/>
        <v>0</v>
      </c>
      <c r="V49" s="253">
        <f t="shared" si="3"/>
        <v>0</v>
      </c>
      <c r="W49" s="253">
        <f t="shared" si="4"/>
        <v>0</v>
      </c>
      <c r="X49" s="253">
        <f t="shared" si="5"/>
        <v>0</v>
      </c>
      <c r="Y49" s="253">
        <f t="shared" si="6"/>
        <v>0</v>
      </c>
      <c r="Z49" s="253">
        <f t="shared" si="7"/>
        <v>0</v>
      </c>
      <c r="AA49" s="253">
        <f t="shared" si="13"/>
        <v>0</v>
      </c>
      <c r="AB49" s="253">
        <f>VLOOKUP($M49,{"Ja",1;"Nein",1;"Entfällt",1;"Bitte auswählen",0;"",0;0,0},2,0)</f>
        <v>0</v>
      </c>
    </row>
    <row r="50" spans="2:28" ht="15" customHeight="1" x14ac:dyDescent="0.35">
      <c r="B50" s="58" t="str">
        <f t="shared" si="8"/>
        <v>!!!</v>
      </c>
      <c r="C50" s="237"/>
      <c r="D50" s="165"/>
      <c r="E50" s="205"/>
      <c r="F50" s="165"/>
      <c r="G50" s="165"/>
      <c r="H50" s="165"/>
      <c r="I50" s="165"/>
      <c r="J50" s="290">
        <f t="shared" si="9"/>
        <v>0</v>
      </c>
      <c r="K50" s="165"/>
      <c r="L50" s="289" t="str">
        <f t="shared" si="10"/>
        <v/>
      </c>
      <c r="M50" s="305" t="str">
        <f t="shared" si="11"/>
        <v/>
      </c>
      <c r="N50" s="51"/>
      <c r="O50" s="296"/>
      <c r="P50" s="253" t="str">
        <f t="shared" si="12"/>
        <v>Leer</v>
      </c>
      <c r="Q50" s="253" t="str">
        <f>VLOOKUP($C50,{"29 - Psychiatrie (Erwachsene)","BGI";"297 - stationsäquivalente Behandlung in der Erwachsenenpsychiatrie (29)","BGI";"30 - Kinder- und Jugendpsychiatrie","BGII";"307 - stationsäquivalente Behandlung in der Kinder- und Jugendpsychiatrie (30)","BGII";"31 - Psychosomatik","BGI";0,"Leer"},2,0)</f>
        <v>Leer</v>
      </c>
      <c r="R50" s="253" t="str">
        <f>VLOOKUP($C50,{"29 - Psychiatrie (Erwachsene)","JN";"297 - stationsäquivalente Behandlung in der Erwachsenenpsychiatrie (29)","Entfaellt";"30 - Kinder- und Jugendpsychiatrie","JN";"307 - stationsäquivalente Behandlung in der Kinder- und Jugendpsychiatrie (30)","Entfaellt";"31 - Psychosomatik","JN";0,"Leer"},2,0)</f>
        <v>Leer</v>
      </c>
      <c r="S50" s="253">
        <f t="shared" si="1"/>
        <v>0</v>
      </c>
      <c r="T50" s="253">
        <f t="shared" si="2"/>
        <v>0</v>
      </c>
      <c r="U50" s="253">
        <f t="shared" si="14"/>
        <v>0</v>
      </c>
      <c r="V50" s="253">
        <f t="shared" si="3"/>
        <v>0</v>
      </c>
      <c r="W50" s="253">
        <f t="shared" si="4"/>
        <v>0</v>
      </c>
      <c r="X50" s="253">
        <f t="shared" si="5"/>
        <v>0</v>
      </c>
      <c r="Y50" s="253">
        <f t="shared" si="6"/>
        <v>0</v>
      </c>
      <c r="Z50" s="253">
        <f t="shared" si="7"/>
        <v>0</v>
      </c>
      <c r="AA50" s="253">
        <f t="shared" si="13"/>
        <v>0</v>
      </c>
      <c r="AB50" s="253">
        <f>VLOOKUP($M50,{"Ja",1;"Nein",1;"Entfällt",1;"Bitte auswählen",0;"",0;0,0},2,0)</f>
        <v>0</v>
      </c>
    </row>
    <row r="51" spans="2:28" ht="15" customHeight="1" x14ac:dyDescent="0.35">
      <c r="B51" s="58" t="str">
        <f t="shared" si="8"/>
        <v>!!!</v>
      </c>
      <c r="C51" s="237"/>
      <c r="D51" s="165"/>
      <c r="E51" s="205"/>
      <c r="F51" s="165"/>
      <c r="G51" s="165"/>
      <c r="H51" s="165"/>
      <c r="I51" s="165"/>
      <c r="J51" s="290">
        <f t="shared" si="9"/>
        <v>0</v>
      </c>
      <c r="K51" s="165"/>
      <c r="L51" s="289" t="str">
        <f t="shared" si="10"/>
        <v/>
      </c>
      <c r="M51" s="305" t="str">
        <f t="shared" si="11"/>
        <v/>
      </c>
      <c r="N51" s="51"/>
      <c r="O51" s="296"/>
      <c r="P51" s="253" t="str">
        <f t="shared" si="12"/>
        <v>Leer</v>
      </c>
      <c r="Q51" s="253" t="str">
        <f>VLOOKUP($C51,{"29 - Psychiatrie (Erwachsene)","BGI";"297 - stationsäquivalente Behandlung in der Erwachsenenpsychiatrie (29)","BGI";"30 - Kinder- und Jugendpsychiatrie","BGII";"307 - stationsäquivalente Behandlung in der Kinder- und Jugendpsychiatrie (30)","BGII";"31 - Psychosomatik","BGI";0,"Leer"},2,0)</f>
        <v>Leer</v>
      </c>
      <c r="R51" s="253" t="str">
        <f>VLOOKUP($C51,{"29 - Psychiatrie (Erwachsene)","JN";"297 - stationsäquivalente Behandlung in der Erwachsenenpsychiatrie (29)","Entfaellt";"30 - Kinder- und Jugendpsychiatrie","JN";"307 - stationsäquivalente Behandlung in der Kinder- und Jugendpsychiatrie (30)","Entfaellt";"31 - Psychosomatik","JN";0,"Leer"},2,0)</f>
        <v>Leer</v>
      </c>
      <c r="S51" s="253">
        <f t="shared" si="1"/>
        <v>0</v>
      </c>
      <c r="T51" s="253">
        <f t="shared" si="2"/>
        <v>0</v>
      </c>
      <c r="U51" s="253">
        <f t="shared" si="14"/>
        <v>0</v>
      </c>
      <c r="V51" s="253">
        <f t="shared" si="3"/>
        <v>0</v>
      </c>
      <c r="W51" s="253">
        <f t="shared" si="4"/>
        <v>0</v>
      </c>
      <c r="X51" s="253">
        <f t="shared" si="5"/>
        <v>0</v>
      </c>
      <c r="Y51" s="253">
        <f t="shared" si="6"/>
        <v>0</v>
      </c>
      <c r="Z51" s="253">
        <f t="shared" si="7"/>
        <v>0</v>
      </c>
      <c r="AA51" s="253">
        <f t="shared" si="13"/>
        <v>0</v>
      </c>
      <c r="AB51" s="253">
        <f>VLOOKUP($M51,{"Ja",1;"Nein",1;"Entfällt",1;"Bitte auswählen",0;"",0;0,0},2,0)</f>
        <v>0</v>
      </c>
    </row>
    <row r="52" spans="2:28" ht="15" customHeight="1" x14ac:dyDescent="0.35">
      <c r="B52" s="58" t="str">
        <f t="shared" si="8"/>
        <v>!!!</v>
      </c>
      <c r="C52" s="237"/>
      <c r="D52" s="165"/>
      <c r="E52" s="205"/>
      <c r="F52" s="165"/>
      <c r="G52" s="165"/>
      <c r="H52" s="165"/>
      <c r="I52" s="165"/>
      <c r="J52" s="290">
        <f t="shared" si="9"/>
        <v>0</v>
      </c>
      <c r="K52" s="165"/>
      <c r="L52" s="289" t="str">
        <f t="shared" si="10"/>
        <v/>
      </c>
      <c r="M52" s="305" t="str">
        <f t="shared" si="11"/>
        <v/>
      </c>
      <c r="N52" s="51"/>
      <c r="O52" s="296"/>
      <c r="P52" s="253" t="str">
        <f t="shared" si="12"/>
        <v>Leer</v>
      </c>
      <c r="Q52" s="253" t="str">
        <f>VLOOKUP($C52,{"29 - Psychiatrie (Erwachsene)","BGI";"297 - stationsäquivalente Behandlung in der Erwachsenenpsychiatrie (29)","BGI";"30 - Kinder- und Jugendpsychiatrie","BGII";"307 - stationsäquivalente Behandlung in der Kinder- und Jugendpsychiatrie (30)","BGII";"31 - Psychosomatik","BGI";0,"Leer"},2,0)</f>
        <v>Leer</v>
      </c>
      <c r="R52" s="253" t="str">
        <f>VLOOKUP($C52,{"29 - Psychiatrie (Erwachsene)","JN";"297 - stationsäquivalente Behandlung in der Erwachsenenpsychiatrie (29)","Entfaellt";"30 - Kinder- und Jugendpsychiatrie","JN";"307 - stationsäquivalente Behandlung in der Kinder- und Jugendpsychiatrie (30)","Entfaellt";"31 - Psychosomatik","JN";0,"Leer"},2,0)</f>
        <v>Leer</v>
      </c>
      <c r="S52" s="253">
        <f t="shared" si="1"/>
        <v>0</v>
      </c>
      <c r="T52" s="253">
        <f t="shared" si="2"/>
        <v>0</v>
      </c>
      <c r="U52" s="253">
        <f t="shared" si="14"/>
        <v>0</v>
      </c>
      <c r="V52" s="253">
        <f t="shared" si="3"/>
        <v>0</v>
      </c>
      <c r="W52" s="253">
        <f t="shared" si="4"/>
        <v>0</v>
      </c>
      <c r="X52" s="253">
        <f t="shared" si="5"/>
        <v>0</v>
      </c>
      <c r="Y52" s="253">
        <f t="shared" si="6"/>
        <v>0</v>
      </c>
      <c r="Z52" s="253">
        <f t="shared" si="7"/>
        <v>0</v>
      </c>
      <c r="AA52" s="253">
        <f t="shared" si="13"/>
        <v>0</v>
      </c>
      <c r="AB52" s="253">
        <f>VLOOKUP($M52,{"Ja",1;"Nein",1;"Entfällt",1;"Bitte auswählen",0;"",0;0,0},2,0)</f>
        <v>0</v>
      </c>
    </row>
    <row r="53" spans="2:28" ht="15" customHeight="1" x14ac:dyDescent="0.35">
      <c r="B53" s="58" t="str">
        <f t="shared" si="8"/>
        <v>!!!</v>
      </c>
      <c r="C53" s="237"/>
      <c r="D53" s="165"/>
      <c r="E53" s="205"/>
      <c r="F53" s="165"/>
      <c r="G53" s="165"/>
      <c r="H53" s="165"/>
      <c r="I53" s="165"/>
      <c r="J53" s="290">
        <f t="shared" si="9"/>
        <v>0</v>
      </c>
      <c r="K53" s="165"/>
      <c r="L53" s="289" t="str">
        <f t="shared" si="10"/>
        <v/>
      </c>
      <c r="M53" s="305" t="str">
        <f t="shared" si="11"/>
        <v/>
      </c>
      <c r="N53" s="51"/>
      <c r="O53" s="296"/>
      <c r="P53" s="253" t="str">
        <f t="shared" si="12"/>
        <v>Leer</v>
      </c>
      <c r="Q53" s="253" t="str">
        <f>VLOOKUP($C53,{"29 - Psychiatrie (Erwachsene)","BGI";"297 - stationsäquivalente Behandlung in der Erwachsenenpsychiatrie (29)","BGI";"30 - Kinder- und Jugendpsychiatrie","BGII";"307 - stationsäquivalente Behandlung in der Kinder- und Jugendpsychiatrie (30)","BGII";"31 - Psychosomatik","BGI";0,"Leer"},2,0)</f>
        <v>Leer</v>
      </c>
      <c r="R53" s="253" t="str">
        <f>VLOOKUP($C53,{"29 - Psychiatrie (Erwachsene)","JN";"297 - stationsäquivalente Behandlung in der Erwachsenenpsychiatrie (29)","Entfaellt";"30 - Kinder- und Jugendpsychiatrie","JN";"307 - stationsäquivalente Behandlung in der Kinder- und Jugendpsychiatrie (30)","Entfaellt";"31 - Psychosomatik","JN";0,"Leer"},2,0)</f>
        <v>Leer</v>
      </c>
      <c r="S53" s="253">
        <f t="shared" si="1"/>
        <v>0</v>
      </c>
      <c r="T53" s="253">
        <f t="shared" si="2"/>
        <v>0</v>
      </c>
      <c r="U53" s="253">
        <f t="shared" si="14"/>
        <v>0</v>
      </c>
      <c r="V53" s="253">
        <f t="shared" si="3"/>
        <v>0</v>
      </c>
      <c r="W53" s="253">
        <f t="shared" si="4"/>
        <v>0</v>
      </c>
      <c r="X53" s="253">
        <f t="shared" si="5"/>
        <v>0</v>
      </c>
      <c r="Y53" s="253">
        <f t="shared" si="6"/>
        <v>0</v>
      </c>
      <c r="Z53" s="253">
        <f t="shared" si="7"/>
        <v>0</v>
      </c>
      <c r="AA53" s="253">
        <f t="shared" si="13"/>
        <v>0</v>
      </c>
      <c r="AB53" s="253">
        <f>VLOOKUP($M53,{"Ja",1;"Nein",1;"Entfällt",1;"Bitte auswählen",0;"",0;0,0},2,0)</f>
        <v>0</v>
      </c>
    </row>
    <row r="54" spans="2:28" ht="15" customHeight="1" x14ac:dyDescent="0.35">
      <c r="B54" s="58" t="str">
        <f t="shared" si="8"/>
        <v>!!!</v>
      </c>
      <c r="C54" s="237"/>
      <c r="D54" s="165"/>
      <c r="E54" s="205"/>
      <c r="F54" s="165"/>
      <c r="G54" s="165"/>
      <c r="H54" s="165"/>
      <c r="I54" s="165"/>
      <c r="J54" s="290">
        <f t="shared" si="9"/>
        <v>0</v>
      </c>
      <c r="K54" s="165"/>
      <c r="L54" s="289" t="str">
        <f t="shared" si="10"/>
        <v/>
      </c>
      <c r="M54" s="305" t="str">
        <f t="shared" si="11"/>
        <v/>
      </c>
      <c r="N54" s="51"/>
      <c r="O54" s="296"/>
      <c r="P54" s="253" t="str">
        <f t="shared" si="12"/>
        <v>Leer</v>
      </c>
      <c r="Q54" s="253" t="str">
        <f>VLOOKUP($C54,{"29 - Psychiatrie (Erwachsene)","BGI";"297 - stationsäquivalente Behandlung in der Erwachsenenpsychiatrie (29)","BGI";"30 - Kinder- und Jugendpsychiatrie","BGII";"307 - stationsäquivalente Behandlung in der Kinder- und Jugendpsychiatrie (30)","BGII";"31 - Psychosomatik","BGI";0,"Leer"},2,0)</f>
        <v>Leer</v>
      </c>
      <c r="R54" s="253" t="str">
        <f>VLOOKUP($C54,{"29 - Psychiatrie (Erwachsene)","JN";"297 - stationsäquivalente Behandlung in der Erwachsenenpsychiatrie (29)","Entfaellt";"30 - Kinder- und Jugendpsychiatrie","JN";"307 - stationsäquivalente Behandlung in der Kinder- und Jugendpsychiatrie (30)","Entfaellt";"31 - Psychosomatik","JN";0,"Leer"},2,0)</f>
        <v>Leer</v>
      </c>
      <c r="S54" s="253">
        <f t="shared" si="1"/>
        <v>0</v>
      </c>
      <c r="T54" s="253">
        <f t="shared" si="2"/>
        <v>0</v>
      </c>
      <c r="U54" s="253">
        <f t="shared" si="14"/>
        <v>0</v>
      </c>
      <c r="V54" s="253">
        <f t="shared" si="3"/>
        <v>0</v>
      </c>
      <c r="W54" s="253">
        <f t="shared" si="4"/>
        <v>0</v>
      </c>
      <c r="X54" s="253">
        <f t="shared" si="5"/>
        <v>0</v>
      </c>
      <c r="Y54" s="253">
        <f t="shared" si="6"/>
        <v>0</v>
      </c>
      <c r="Z54" s="253">
        <f t="shared" si="7"/>
        <v>0</v>
      </c>
      <c r="AA54" s="253">
        <f t="shared" si="13"/>
        <v>0</v>
      </c>
      <c r="AB54" s="253">
        <f>VLOOKUP($M54,{"Ja",1;"Nein",1;"Entfällt",1;"Bitte auswählen",0;"",0;0,0},2,0)</f>
        <v>0</v>
      </c>
    </row>
    <row r="55" spans="2:28" ht="15" customHeight="1" x14ac:dyDescent="0.35">
      <c r="B55" s="58" t="str">
        <f t="shared" si="8"/>
        <v>!!!</v>
      </c>
      <c r="C55" s="237"/>
      <c r="D55" s="165"/>
      <c r="E55" s="205"/>
      <c r="F55" s="165"/>
      <c r="G55" s="165"/>
      <c r="H55" s="165"/>
      <c r="I55" s="165"/>
      <c r="J55" s="290">
        <f t="shared" si="9"/>
        <v>0</v>
      </c>
      <c r="K55" s="165"/>
      <c r="L55" s="289" t="str">
        <f t="shared" si="10"/>
        <v/>
      </c>
      <c r="M55" s="305" t="str">
        <f t="shared" si="11"/>
        <v/>
      </c>
      <c r="N55" s="51"/>
      <c r="O55" s="296"/>
      <c r="P55" s="253" t="str">
        <f t="shared" si="12"/>
        <v>Leer</v>
      </c>
      <c r="Q55" s="253" t="str">
        <f>VLOOKUP($C55,{"29 - Psychiatrie (Erwachsene)","BGI";"297 - stationsäquivalente Behandlung in der Erwachsenenpsychiatrie (29)","BGI";"30 - Kinder- und Jugendpsychiatrie","BGII";"307 - stationsäquivalente Behandlung in der Kinder- und Jugendpsychiatrie (30)","BGII";"31 - Psychosomatik","BGI";0,"Leer"},2,0)</f>
        <v>Leer</v>
      </c>
      <c r="R55" s="253" t="str">
        <f>VLOOKUP($C55,{"29 - Psychiatrie (Erwachsene)","JN";"297 - stationsäquivalente Behandlung in der Erwachsenenpsychiatrie (29)","Entfaellt";"30 - Kinder- und Jugendpsychiatrie","JN";"307 - stationsäquivalente Behandlung in der Kinder- und Jugendpsychiatrie (30)","Entfaellt";"31 - Psychosomatik","JN";0,"Leer"},2,0)</f>
        <v>Leer</v>
      </c>
      <c r="S55" s="253">
        <f t="shared" si="1"/>
        <v>0</v>
      </c>
      <c r="T55" s="253">
        <f t="shared" si="2"/>
        <v>0</v>
      </c>
      <c r="U55" s="253">
        <f t="shared" si="14"/>
        <v>0</v>
      </c>
      <c r="V55" s="253">
        <f t="shared" si="3"/>
        <v>0</v>
      </c>
      <c r="W55" s="253">
        <f t="shared" si="4"/>
        <v>0</v>
      </c>
      <c r="X55" s="253">
        <f t="shared" si="5"/>
        <v>0</v>
      </c>
      <c r="Y55" s="253">
        <f t="shared" si="6"/>
        <v>0</v>
      </c>
      <c r="Z55" s="253">
        <f t="shared" si="7"/>
        <v>0</v>
      </c>
      <c r="AA55" s="253">
        <f t="shared" si="13"/>
        <v>0</v>
      </c>
      <c r="AB55" s="253">
        <f>VLOOKUP($M55,{"Ja",1;"Nein",1;"Entfällt",1;"Bitte auswählen",0;"",0;0,0},2,0)</f>
        <v>0</v>
      </c>
    </row>
    <row r="56" spans="2:28" ht="15" customHeight="1" x14ac:dyDescent="0.35">
      <c r="B56" s="58" t="str">
        <f t="shared" si="8"/>
        <v>!!!</v>
      </c>
      <c r="C56" s="237"/>
      <c r="D56" s="165"/>
      <c r="E56" s="205"/>
      <c r="F56" s="165"/>
      <c r="G56" s="165"/>
      <c r="H56" s="165"/>
      <c r="I56" s="165"/>
      <c r="J56" s="290">
        <f t="shared" si="9"/>
        <v>0</v>
      </c>
      <c r="K56" s="165"/>
      <c r="L56" s="289" t="str">
        <f t="shared" si="10"/>
        <v/>
      </c>
      <c r="M56" s="305" t="str">
        <f t="shared" si="11"/>
        <v/>
      </c>
      <c r="N56" s="51"/>
      <c r="O56" s="296"/>
      <c r="P56" s="253" t="str">
        <f t="shared" si="12"/>
        <v>Leer</v>
      </c>
      <c r="Q56" s="253" t="str">
        <f>VLOOKUP($C56,{"29 - Psychiatrie (Erwachsene)","BGI";"297 - stationsäquivalente Behandlung in der Erwachsenenpsychiatrie (29)","BGI";"30 - Kinder- und Jugendpsychiatrie","BGII";"307 - stationsäquivalente Behandlung in der Kinder- und Jugendpsychiatrie (30)","BGII";"31 - Psychosomatik","BGI";0,"Leer"},2,0)</f>
        <v>Leer</v>
      </c>
      <c r="R56" s="253" t="str">
        <f>VLOOKUP($C56,{"29 - Psychiatrie (Erwachsene)","JN";"297 - stationsäquivalente Behandlung in der Erwachsenenpsychiatrie (29)","Entfaellt";"30 - Kinder- und Jugendpsychiatrie","JN";"307 - stationsäquivalente Behandlung in der Kinder- und Jugendpsychiatrie (30)","Entfaellt";"31 - Psychosomatik","JN";0,"Leer"},2,0)</f>
        <v>Leer</v>
      </c>
      <c r="S56" s="253">
        <f t="shared" si="1"/>
        <v>0</v>
      </c>
      <c r="T56" s="253">
        <f t="shared" si="2"/>
        <v>0</v>
      </c>
      <c r="U56" s="253">
        <f t="shared" si="14"/>
        <v>0</v>
      </c>
      <c r="V56" s="253">
        <f t="shared" si="3"/>
        <v>0</v>
      </c>
      <c r="W56" s="253">
        <f t="shared" si="4"/>
        <v>0</v>
      </c>
      <c r="X56" s="253">
        <f t="shared" si="5"/>
        <v>0</v>
      </c>
      <c r="Y56" s="253">
        <f t="shared" si="6"/>
        <v>0</v>
      </c>
      <c r="Z56" s="253">
        <f t="shared" si="7"/>
        <v>0</v>
      </c>
      <c r="AA56" s="253">
        <f t="shared" si="13"/>
        <v>0</v>
      </c>
      <c r="AB56" s="253">
        <f>VLOOKUP($M56,{"Ja",1;"Nein",1;"Entfällt",1;"Bitte auswählen",0;"",0;0,0},2,0)</f>
        <v>0</v>
      </c>
    </row>
    <row r="57" spans="2:28" ht="15" customHeight="1" x14ac:dyDescent="0.35">
      <c r="B57" s="58" t="str">
        <f t="shared" si="8"/>
        <v>!!!</v>
      </c>
      <c r="C57" s="237"/>
      <c r="D57" s="165"/>
      <c r="E57" s="205"/>
      <c r="F57" s="165"/>
      <c r="G57" s="165"/>
      <c r="H57" s="165"/>
      <c r="I57" s="165"/>
      <c r="J57" s="290">
        <f t="shared" si="9"/>
        <v>0</v>
      </c>
      <c r="K57" s="165"/>
      <c r="L57" s="289" t="str">
        <f t="shared" si="10"/>
        <v/>
      </c>
      <c r="M57" s="305" t="str">
        <f t="shared" si="11"/>
        <v/>
      </c>
      <c r="N57" s="51"/>
      <c r="O57" s="296"/>
      <c r="P57" s="253" t="str">
        <f t="shared" si="12"/>
        <v>Leer</v>
      </c>
      <c r="Q57" s="253" t="str">
        <f>VLOOKUP($C57,{"29 - Psychiatrie (Erwachsene)","BGI";"297 - stationsäquivalente Behandlung in der Erwachsenenpsychiatrie (29)","BGI";"30 - Kinder- und Jugendpsychiatrie","BGII";"307 - stationsäquivalente Behandlung in der Kinder- und Jugendpsychiatrie (30)","BGII";"31 - Psychosomatik","BGI";0,"Leer"},2,0)</f>
        <v>Leer</v>
      </c>
      <c r="R57" s="253" t="str">
        <f>VLOOKUP($C57,{"29 - Psychiatrie (Erwachsene)","JN";"297 - stationsäquivalente Behandlung in der Erwachsenenpsychiatrie (29)","Entfaellt";"30 - Kinder- und Jugendpsychiatrie","JN";"307 - stationsäquivalente Behandlung in der Kinder- und Jugendpsychiatrie (30)","Entfaellt";"31 - Psychosomatik","JN";0,"Leer"},2,0)</f>
        <v>Leer</v>
      </c>
      <c r="S57" s="253">
        <f t="shared" si="1"/>
        <v>0</v>
      </c>
      <c r="T57" s="253">
        <f t="shared" si="2"/>
        <v>0</v>
      </c>
      <c r="U57" s="253">
        <f t="shared" si="14"/>
        <v>0</v>
      </c>
      <c r="V57" s="253">
        <f t="shared" si="3"/>
        <v>0</v>
      </c>
      <c r="W57" s="253">
        <f t="shared" si="4"/>
        <v>0</v>
      </c>
      <c r="X57" s="253">
        <f t="shared" si="5"/>
        <v>0</v>
      </c>
      <c r="Y57" s="253">
        <f t="shared" si="6"/>
        <v>0</v>
      </c>
      <c r="Z57" s="253">
        <f t="shared" si="7"/>
        <v>0</v>
      </c>
      <c r="AA57" s="253">
        <f t="shared" si="13"/>
        <v>0</v>
      </c>
      <c r="AB57" s="253">
        <f>VLOOKUP($M57,{"Ja",1;"Nein",1;"Entfällt",1;"Bitte auswählen",0;"",0;0,0},2,0)</f>
        <v>0</v>
      </c>
    </row>
    <row r="58" spans="2:28" ht="15" customHeight="1" x14ac:dyDescent="0.35">
      <c r="B58" s="58" t="str">
        <f t="shared" si="8"/>
        <v>!!!</v>
      </c>
      <c r="C58" s="237"/>
      <c r="D58" s="165"/>
      <c r="E58" s="205"/>
      <c r="F58" s="165"/>
      <c r="G58" s="165"/>
      <c r="H58" s="165"/>
      <c r="I58" s="165"/>
      <c r="J58" s="290">
        <f t="shared" si="9"/>
        <v>0</v>
      </c>
      <c r="K58" s="165"/>
      <c r="L58" s="289" t="str">
        <f t="shared" si="10"/>
        <v/>
      </c>
      <c r="M58" s="305" t="str">
        <f t="shared" si="11"/>
        <v/>
      </c>
      <c r="N58" s="51"/>
      <c r="O58" s="296"/>
      <c r="P58" s="253" t="str">
        <f t="shared" si="12"/>
        <v>Leer</v>
      </c>
      <c r="Q58" s="253" t="str">
        <f>VLOOKUP($C58,{"29 - Psychiatrie (Erwachsene)","BGI";"297 - stationsäquivalente Behandlung in der Erwachsenenpsychiatrie (29)","BGI";"30 - Kinder- und Jugendpsychiatrie","BGII";"307 - stationsäquivalente Behandlung in der Kinder- und Jugendpsychiatrie (30)","BGII";"31 - Psychosomatik","BGI";0,"Leer"},2,0)</f>
        <v>Leer</v>
      </c>
      <c r="R58" s="253" t="str">
        <f>VLOOKUP($C58,{"29 - Psychiatrie (Erwachsene)","JN";"297 - stationsäquivalente Behandlung in der Erwachsenenpsychiatrie (29)","Entfaellt";"30 - Kinder- und Jugendpsychiatrie","JN";"307 - stationsäquivalente Behandlung in der Kinder- und Jugendpsychiatrie (30)","Entfaellt";"31 - Psychosomatik","JN";0,"Leer"},2,0)</f>
        <v>Leer</v>
      </c>
      <c r="S58" s="253">
        <f t="shared" si="1"/>
        <v>0</v>
      </c>
      <c r="T58" s="253">
        <f t="shared" si="2"/>
        <v>0</v>
      </c>
      <c r="U58" s="253">
        <f t="shared" si="14"/>
        <v>0</v>
      </c>
      <c r="V58" s="253">
        <f t="shared" si="3"/>
        <v>0</v>
      </c>
      <c r="W58" s="253">
        <f t="shared" si="4"/>
        <v>0</v>
      </c>
      <c r="X58" s="253">
        <f t="shared" si="5"/>
        <v>0</v>
      </c>
      <c r="Y58" s="253">
        <f t="shared" si="6"/>
        <v>0</v>
      </c>
      <c r="Z58" s="253">
        <f t="shared" si="7"/>
        <v>0</v>
      </c>
      <c r="AA58" s="253">
        <f t="shared" si="13"/>
        <v>0</v>
      </c>
      <c r="AB58" s="253">
        <f>VLOOKUP($M58,{"Ja",1;"Nein",1;"Entfällt",1;"Bitte auswählen",0;"",0;0,0},2,0)</f>
        <v>0</v>
      </c>
    </row>
    <row r="59" spans="2:28" ht="15" customHeight="1" x14ac:dyDescent="0.35">
      <c r="B59" s="58" t="str">
        <f t="shared" si="8"/>
        <v>!!!</v>
      </c>
      <c r="C59" s="237"/>
      <c r="D59" s="165"/>
      <c r="E59" s="205"/>
      <c r="F59" s="165"/>
      <c r="G59" s="165"/>
      <c r="H59" s="165"/>
      <c r="I59" s="165"/>
      <c r="J59" s="290">
        <f t="shared" si="9"/>
        <v>0</v>
      </c>
      <c r="K59" s="165"/>
      <c r="L59" s="289" t="str">
        <f t="shared" si="10"/>
        <v/>
      </c>
      <c r="M59" s="305" t="str">
        <f t="shared" si="11"/>
        <v/>
      </c>
      <c r="N59" s="51"/>
      <c r="O59" s="296"/>
      <c r="P59" s="253" t="str">
        <f t="shared" si="12"/>
        <v>Leer</v>
      </c>
      <c r="Q59" s="253" t="str">
        <f>VLOOKUP($C59,{"29 - Psychiatrie (Erwachsene)","BGI";"297 - stationsäquivalente Behandlung in der Erwachsenenpsychiatrie (29)","BGI";"30 - Kinder- und Jugendpsychiatrie","BGII";"307 - stationsäquivalente Behandlung in der Kinder- und Jugendpsychiatrie (30)","BGII";"31 - Psychosomatik","BGI";0,"Leer"},2,0)</f>
        <v>Leer</v>
      </c>
      <c r="R59" s="253" t="str">
        <f>VLOOKUP($C59,{"29 - Psychiatrie (Erwachsene)","JN";"297 - stationsäquivalente Behandlung in der Erwachsenenpsychiatrie (29)","Entfaellt";"30 - Kinder- und Jugendpsychiatrie","JN";"307 - stationsäquivalente Behandlung in der Kinder- und Jugendpsychiatrie (30)","Entfaellt";"31 - Psychosomatik","JN";0,"Leer"},2,0)</f>
        <v>Leer</v>
      </c>
      <c r="S59" s="253">
        <f t="shared" si="1"/>
        <v>0</v>
      </c>
      <c r="T59" s="253">
        <f t="shared" si="2"/>
        <v>0</v>
      </c>
      <c r="U59" s="253">
        <f t="shared" si="14"/>
        <v>0</v>
      </c>
      <c r="V59" s="253">
        <f t="shared" si="3"/>
        <v>0</v>
      </c>
      <c r="W59" s="253">
        <f t="shared" si="4"/>
        <v>0</v>
      </c>
      <c r="X59" s="253">
        <f t="shared" si="5"/>
        <v>0</v>
      </c>
      <c r="Y59" s="253">
        <f t="shared" si="6"/>
        <v>0</v>
      </c>
      <c r="Z59" s="253">
        <f t="shared" si="7"/>
        <v>0</v>
      </c>
      <c r="AA59" s="253">
        <f t="shared" si="13"/>
        <v>0</v>
      </c>
      <c r="AB59" s="253">
        <f>VLOOKUP($M59,{"Ja",1;"Nein",1;"Entfällt",1;"Bitte auswählen",0;"",0;0,0},2,0)</f>
        <v>0</v>
      </c>
    </row>
    <row r="60" spans="2:28" ht="15" customHeight="1" x14ac:dyDescent="0.35">
      <c r="B60" s="58" t="str">
        <f t="shared" si="8"/>
        <v>!!!</v>
      </c>
      <c r="C60" s="237"/>
      <c r="D60" s="165"/>
      <c r="E60" s="205"/>
      <c r="F60" s="165"/>
      <c r="G60" s="165"/>
      <c r="H60" s="165"/>
      <c r="I60" s="165"/>
      <c r="J60" s="290">
        <f t="shared" si="9"/>
        <v>0</v>
      </c>
      <c r="K60" s="165"/>
      <c r="L60" s="289" t="str">
        <f t="shared" si="10"/>
        <v/>
      </c>
      <c r="M60" s="305" t="str">
        <f t="shared" si="11"/>
        <v/>
      </c>
      <c r="N60" s="51"/>
      <c r="O60" s="296"/>
      <c r="P60" s="253" t="str">
        <f t="shared" si="12"/>
        <v>Leer</v>
      </c>
      <c r="Q60" s="253" t="str">
        <f>VLOOKUP($C60,{"29 - Psychiatrie (Erwachsene)","BGI";"297 - stationsäquivalente Behandlung in der Erwachsenenpsychiatrie (29)","BGI";"30 - Kinder- und Jugendpsychiatrie","BGII";"307 - stationsäquivalente Behandlung in der Kinder- und Jugendpsychiatrie (30)","BGII";"31 - Psychosomatik","BGI";0,"Leer"},2,0)</f>
        <v>Leer</v>
      </c>
      <c r="R60" s="253" t="str">
        <f>VLOOKUP($C60,{"29 - Psychiatrie (Erwachsene)","JN";"297 - stationsäquivalente Behandlung in der Erwachsenenpsychiatrie (29)","Entfaellt";"30 - Kinder- und Jugendpsychiatrie","JN";"307 - stationsäquivalente Behandlung in der Kinder- und Jugendpsychiatrie (30)","Entfaellt";"31 - Psychosomatik","JN";0,"Leer"},2,0)</f>
        <v>Leer</v>
      </c>
      <c r="S60" s="253">
        <f t="shared" si="1"/>
        <v>0</v>
      </c>
      <c r="T60" s="253">
        <f t="shared" si="2"/>
        <v>0</v>
      </c>
      <c r="U60" s="253">
        <f t="shared" si="14"/>
        <v>0</v>
      </c>
      <c r="V60" s="253">
        <f t="shared" si="3"/>
        <v>0</v>
      </c>
      <c r="W60" s="253">
        <f t="shared" si="4"/>
        <v>0</v>
      </c>
      <c r="X60" s="253">
        <f t="shared" si="5"/>
        <v>0</v>
      </c>
      <c r="Y60" s="253">
        <f t="shared" si="6"/>
        <v>0</v>
      </c>
      <c r="Z60" s="253">
        <f t="shared" si="7"/>
        <v>0</v>
      </c>
      <c r="AA60" s="253">
        <f t="shared" si="13"/>
        <v>0</v>
      </c>
      <c r="AB60" s="253">
        <f>VLOOKUP($M60,{"Ja",1;"Nein",1;"Entfällt",1;"Bitte auswählen",0;"",0;0,0},2,0)</f>
        <v>0</v>
      </c>
    </row>
    <row r="61" spans="2:28" ht="15" customHeight="1" x14ac:dyDescent="0.35">
      <c r="B61" s="58" t="str">
        <f t="shared" si="8"/>
        <v>!!!</v>
      </c>
      <c r="C61" s="237"/>
      <c r="D61" s="165"/>
      <c r="E61" s="205"/>
      <c r="F61" s="165"/>
      <c r="G61" s="165"/>
      <c r="H61" s="165"/>
      <c r="I61" s="165"/>
      <c r="J61" s="290">
        <f t="shared" si="9"/>
        <v>0</v>
      </c>
      <c r="K61" s="165"/>
      <c r="L61" s="289" t="str">
        <f t="shared" si="10"/>
        <v/>
      </c>
      <c r="M61" s="305" t="str">
        <f t="shared" si="11"/>
        <v/>
      </c>
      <c r="N61" s="51"/>
      <c r="O61" s="296"/>
      <c r="P61" s="253" t="str">
        <f t="shared" si="12"/>
        <v>Leer</v>
      </c>
      <c r="Q61" s="253" t="str">
        <f>VLOOKUP($C61,{"29 - Psychiatrie (Erwachsene)","BGI";"297 - stationsäquivalente Behandlung in der Erwachsenenpsychiatrie (29)","BGI";"30 - Kinder- und Jugendpsychiatrie","BGII";"307 - stationsäquivalente Behandlung in der Kinder- und Jugendpsychiatrie (30)","BGII";"31 - Psychosomatik","BGI";0,"Leer"},2,0)</f>
        <v>Leer</v>
      </c>
      <c r="R61" s="253" t="str">
        <f>VLOOKUP($C61,{"29 - Psychiatrie (Erwachsene)","JN";"297 - stationsäquivalente Behandlung in der Erwachsenenpsychiatrie (29)","Entfaellt";"30 - Kinder- und Jugendpsychiatrie","JN";"307 - stationsäquivalente Behandlung in der Kinder- und Jugendpsychiatrie (30)","Entfaellt";"31 - Psychosomatik","JN";0,"Leer"},2,0)</f>
        <v>Leer</v>
      </c>
      <c r="S61" s="253">
        <f t="shared" si="1"/>
        <v>0</v>
      </c>
      <c r="T61" s="253">
        <f t="shared" si="2"/>
        <v>0</v>
      </c>
      <c r="U61" s="253">
        <f t="shared" si="14"/>
        <v>0</v>
      </c>
      <c r="V61" s="253">
        <f t="shared" si="3"/>
        <v>0</v>
      </c>
      <c r="W61" s="253">
        <f t="shared" si="4"/>
        <v>0</v>
      </c>
      <c r="X61" s="253">
        <f t="shared" si="5"/>
        <v>0</v>
      </c>
      <c r="Y61" s="253">
        <f t="shared" si="6"/>
        <v>0</v>
      </c>
      <c r="Z61" s="253">
        <f t="shared" si="7"/>
        <v>0</v>
      </c>
      <c r="AA61" s="253">
        <f t="shared" si="13"/>
        <v>0</v>
      </c>
      <c r="AB61" s="253">
        <f>VLOOKUP($M61,{"Ja",1;"Nein",1;"Entfällt",1;"Bitte auswählen",0;"",0;0,0},2,0)</f>
        <v>0</v>
      </c>
    </row>
    <row r="62" spans="2:28" ht="15" customHeight="1" x14ac:dyDescent="0.35">
      <c r="B62" s="58" t="str">
        <f t="shared" si="8"/>
        <v>!!!</v>
      </c>
      <c r="C62" s="237"/>
      <c r="D62" s="165"/>
      <c r="E62" s="205"/>
      <c r="F62" s="165"/>
      <c r="G62" s="165"/>
      <c r="H62" s="165"/>
      <c r="I62" s="165"/>
      <c r="J62" s="290">
        <f t="shared" si="9"/>
        <v>0</v>
      </c>
      <c r="K62" s="165"/>
      <c r="L62" s="289" t="str">
        <f t="shared" si="10"/>
        <v/>
      </c>
      <c r="M62" s="305" t="str">
        <f t="shared" si="11"/>
        <v/>
      </c>
      <c r="N62" s="51"/>
      <c r="O62" s="296"/>
      <c r="P62" s="253" t="str">
        <f t="shared" si="12"/>
        <v>Leer</v>
      </c>
      <c r="Q62" s="253" t="str">
        <f>VLOOKUP($C62,{"29 - Psychiatrie (Erwachsene)","BGI";"297 - stationsäquivalente Behandlung in der Erwachsenenpsychiatrie (29)","BGI";"30 - Kinder- und Jugendpsychiatrie","BGII";"307 - stationsäquivalente Behandlung in der Kinder- und Jugendpsychiatrie (30)","BGII";"31 - Psychosomatik","BGI";0,"Leer"},2,0)</f>
        <v>Leer</v>
      </c>
      <c r="R62" s="253" t="str">
        <f>VLOOKUP($C62,{"29 - Psychiatrie (Erwachsene)","JN";"297 - stationsäquivalente Behandlung in der Erwachsenenpsychiatrie (29)","Entfaellt";"30 - Kinder- und Jugendpsychiatrie","JN";"307 - stationsäquivalente Behandlung in der Kinder- und Jugendpsychiatrie (30)","Entfaellt";"31 - Psychosomatik","JN";0,"Leer"},2,0)</f>
        <v>Leer</v>
      </c>
      <c r="S62" s="253">
        <f t="shared" si="1"/>
        <v>0</v>
      </c>
      <c r="T62" s="253">
        <f t="shared" si="2"/>
        <v>0</v>
      </c>
      <c r="U62" s="253">
        <f t="shared" si="14"/>
        <v>0</v>
      </c>
      <c r="V62" s="253">
        <f t="shared" si="3"/>
        <v>0</v>
      </c>
      <c r="W62" s="253">
        <f t="shared" si="4"/>
        <v>0</v>
      </c>
      <c r="X62" s="253">
        <f t="shared" si="5"/>
        <v>0</v>
      </c>
      <c r="Y62" s="253">
        <f t="shared" si="6"/>
        <v>0</v>
      </c>
      <c r="Z62" s="253">
        <f t="shared" si="7"/>
        <v>0</v>
      </c>
      <c r="AA62" s="253">
        <f t="shared" si="13"/>
        <v>0</v>
      </c>
      <c r="AB62" s="253">
        <f>VLOOKUP($M62,{"Ja",1;"Nein",1;"Entfällt",1;"Bitte auswählen",0;"",0;0,0},2,0)</f>
        <v>0</v>
      </c>
    </row>
    <row r="63" spans="2:28" ht="15" customHeight="1" x14ac:dyDescent="0.35">
      <c r="B63" s="58" t="str">
        <f t="shared" si="8"/>
        <v>!!!</v>
      </c>
      <c r="C63" s="237"/>
      <c r="D63" s="165"/>
      <c r="E63" s="205"/>
      <c r="F63" s="165"/>
      <c r="G63" s="165"/>
      <c r="H63" s="165"/>
      <c r="I63" s="165"/>
      <c r="J63" s="290">
        <f t="shared" si="9"/>
        <v>0</v>
      </c>
      <c r="K63" s="165"/>
      <c r="L63" s="289" t="str">
        <f t="shared" si="10"/>
        <v/>
      </c>
      <c r="M63" s="305" t="str">
        <f t="shared" si="11"/>
        <v/>
      </c>
      <c r="N63" s="51"/>
      <c r="O63" s="296"/>
      <c r="P63" s="253" t="str">
        <f t="shared" si="12"/>
        <v>Leer</v>
      </c>
      <c r="Q63" s="253" t="str">
        <f>VLOOKUP($C63,{"29 - Psychiatrie (Erwachsene)","BGI";"297 - stationsäquivalente Behandlung in der Erwachsenenpsychiatrie (29)","BGI";"30 - Kinder- und Jugendpsychiatrie","BGII";"307 - stationsäquivalente Behandlung in der Kinder- und Jugendpsychiatrie (30)","BGII";"31 - Psychosomatik","BGI";0,"Leer"},2,0)</f>
        <v>Leer</v>
      </c>
      <c r="R63" s="253" t="str">
        <f>VLOOKUP($C63,{"29 - Psychiatrie (Erwachsene)","JN";"297 - stationsäquivalente Behandlung in der Erwachsenenpsychiatrie (29)","Entfaellt";"30 - Kinder- und Jugendpsychiatrie","JN";"307 - stationsäquivalente Behandlung in der Kinder- und Jugendpsychiatrie (30)","Entfaellt";"31 - Psychosomatik","JN";0,"Leer"},2,0)</f>
        <v>Leer</v>
      </c>
      <c r="S63" s="253">
        <f t="shared" si="1"/>
        <v>0</v>
      </c>
      <c r="T63" s="253">
        <f t="shared" si="2"/>
        <v>0</v>
      </c>
      <c r="U63" s="253">
        <f t="shared" si="14"/>
        <v>0</v>
      </c>
      <c r="V63" s="253">
        <f t="shared" si="3"/>
        <v>0</v>
      </c>
      <c r="W63" s="253">
        <f t="shared" si="4"/>
        <v>0</v>
      </c>
      <c r="X63" s="253">
        <f t="shared" si="5"/>
        <v>0</v>
      </c>
      <c r="Y63" s="253">
        <f t="shared" si="6"/>
        <v>0</v>
      </c>
      <c r="Z63" s="253">
        <f t="shared" si="7"/>
        <v>0</v>
      </c>
      <c r="AA63" s="253">
        <f t="shared" si="13"/>
        <v>0</v>
      </c>
      <c r="AB63" s="253">
        <f>VLOOKUP($M63,{"Ja",1;"Nein",1;"Entfällt",1;"Bitte auswählen",0;"",0;0,0},2,0)</f>
        <v>0</v>
      </c>
    </row>
    <row r="64" spans="2:28" ht="15" customHeight="1" x14ac:dyDescent="0.35">
      <c r="B64" s="58" t="str">
        <f t="shared" si="8"/>
        <v>!!!</v>
      </c>
      <c r="C64" s="237"/>
      <c r="D64" s="165"/>
      <c r="E64" s="205"/>
      <c r="F64" s="165"/>
      <c r="G64" s="165"/>
      <c r="H64" s="165"/>
      <c r="I64" s="165"/>
      <c r="J64" s="290">
        <f t="shared" si="9"/>
        <v>0</v>
      </c>
      <c r="K64" s="165"/>
      <c r="L64" s="289" t="str">
        <f t="shared" si="10"/>
        <v/>
      </c>
      <c r="M64" s="305" t="str">
        <f t="shared" si="11"/>
        <v/>
      </c>
      <c r="N64" s="51"/>
      <c r="O64" s="296"/>
      <c r="P64" s="253" t="str">
        <f t="shared" si="12"/>
        <v>Leer</v>
      </c>
      <c r="Q64" s="253" t="str">
        <f>VLOOKUP($C64,{"29 - Psychiatrie (Erwachsene)","BGI";"297 - stationsäquivalente Behandlung in der Erwachsenenpsychiatrie (29)","BGI";"30 - Kinder- und Jugendpsychiatrie","BGII";"307 - stationsäquivalente Behandlung in der Kinder- und Jugendpsychiatrie (30)","BGII";"31 - Psychosomatik","BGI";0,"Leer"},2,0)</f>
        <v>Leer</v>
      </c>
      <c r="R64" s="253" t="str">
        <f>VLOOKUP($C64,{"29 - Psychiatrie (Erwachsene)","JN";"297 - stationsäquivalente Behandlung in der Erwachsenenpsychiatrie (29)","Entfaellt";"30 - Kinder- und Jugendpsychiatrie","JN";"307 - stationsäquivalente Behandlung in der Kinder- und Jugendpsychiatrie (30)","Entfaellt";"31 - Psychosomatik","JN";0,"Leer"},2,0)</f>
        <v>Leer</v>
      </c>
      <c r="S64" s="253">
        <f t="shared" si="1"/>
        <v>0</v>
      </c>
      <c r="T64" s="253">
        <f t="shared" si="2"/>
        <v>0</v>
      </c>
      <c r="U64" s="253">
        <f t="shared" si="14"/>
        <v>0</v>
      </c>
      <c r="V64" s="253">
        <f t="shared" si="3"/>
        <v>0</v>
      </c>
      <c r="W64" s="253">
        <f t="shared" si="4"/>
        <v>0</v>
      </c>
      <c r="X64" s="253">
        <f t="shared" si="5"/>
        <v>0</v>
      </c>
      <c r="Y64" s="253">
        <f t="shared" si="6"/>
        <v>0</v>
      </c>
      <c r="Z64" s="253">
        <f t="shared" si="7"/>
        <v>0</v>
      </c>
      <c r="AA64" s="253">
        <f t="shared" si="13"/>
        <v>0</v>
      </c>
      <c r="AB64" s="253">
        <f>VLOOKUP($M64,{"Ja",1;"Nein",1;"Entfällt",1;"Bitte auswählen",0;"",0;0,0},2,0)</f>
        <v>0</v>
      </c>
    </row>
    <row r="65" spans="2:28" ht="15" customHeight="1" x14ac:dyDescent="0.35">
      <c r="B65" s="58" t="str">
        <f t="shared" si="8"/>
        <v>!!!</v>
      </c>
      <c r="C65" s="237"/>
      <c r="D65" s="165"/>
      <c r="E65" s="205"/>
      <c r="F65" s="165"/>
      <c r="G65" s="165"/>
      <c r="H65" s="165"/>
      <c r="I65" s="165"/>
      <c r="J65" s="290">
        <f t="shared" si="9"/>
        <v>0</v>
      </c>
      <c r="K65" s="165"/>
      <c r="L65" s="289" t="str">
        <f t="shared" si="10"/>
        <v/>
      </c>
      <c r="M65" s="305" t="str">
        <f t="shared" si="11"/>
        <v/>
      </c>
      <c r="N65" s="51"/>
      <c r="O65" s="296"/>
      <c r="P65" s="253" t="str">
        <f t="shared" si="12"/>
        <v>Leer</v>
      </c>
      <c r="Q65" s="253" t="str">
        <f>VLOOKUP($C65,{"29 - Psychiatrie (Erwachsene)","BGI";"297 - stationsäquivalente Behandlung in der Erwachsenenpsychiatrie (29)","BGI";"30 - Kinder- und Jugendpsychiatrie","BGII";"307 - stationsäquivalente Behandlung in der Kinder- und Jugendpsychiatrie (30)","BGII";"31 - Psychosomatik","BGI";0,"Leer"},2,0)</f>
        <v>Leer</v>
      </c>
      <c r="R65" s="253" t="str">
        <f>VLOOKUP($C65,{"29 - Psychiatrie (Erwachsene)","JN";"297 - stationsäquivalente Behandlung in der Erwachsenenpsychiatrie (29)","Entfaellt";"30 - Kinder- und Jugendpsychiatrie","JN";"307 - stationsäquivalente Behandlung in der Kinder- und Jugendpsychiatrie (30)","Entfaellt";"31 - Psychosomatik","JN";0,"Leer"},2,0)</f>
        <v>Leer</v>
      </c>
      <c r="S65" s="253">
        <f t="shared" si="1"/>
        <v>0</v>
      </c>
      <c r="T65" s="253">
        <f t="shared" si="2"/>
        <v>0</v>
      </c>
      <c r="U65" s="253">
        <f t="shared" ref="U65:U81" si="15">IF(LEN(D65)&gt;0,1,0)</f>
        <v>0</v>
      </c>
      <c r="V65" s="253">
        <f t="shared" ref="V65:V81" si="16">IF(LEN(E65)&gt;0,1,0)</f>
        <v>0</v>
      </c>
      <c r="W65" s="253">
        <f t="shared" ref="W65:W81" si="17">IF(LEN(F65)&gt;0,1,0)</f>
        <v>0</v>
      </c>
      <c r="X65" s="253">
        <f t="shared" ref="X65:X79" si="18">IF(LEN(G65)&gt;0,1,0)</f>
        <v>0</v>
      </c>
      <c r="Y65" s="253">
        <f t="shared" ref="Y65:Y79" si="19">IF(LEN(H65)&gt;0,1,0)</f>
        <v>0</v>
      </c>
      <c r="Z65" s="253">
        <f t="shared" ref="Z65:Z79" si="20">IF(LEN(I65)&gt;0,1,0)</f>
        <v>0</v>
      </c>
      <c r="AA65" s="253">
        <f t="shared" si="13"/>
        <v>0</v>
      </c>
      <c r="AB65" s="253">
        <f>VLOOKUP($M65,{"Ja",1;"Nein",1;"Entfällt",1;"Bitte auswählen",0;"",0;0,0},2,0)</f>
        <v>0</v>
      </c>
    </row>
    <row r="66" spans="2:28" ht="15" customHeight="1" x14ac:dyDescent="0.35">
      <c r="B66" s="58" t="str">
        <f t="shared" si="8"/>
        <v>!!!</v>
      </c>
      <c r="C66" s="237"/>
      <c r="D66" s="165"/>
      <c r="E66" s="205"/>
      <c r="F66" s="165"/>
      <c r="G66" s="165"/>
      <c r="H66" s="165"/>
      <c r="I66" s="165"/>
      <c r="J66" s="290">
        <f t="shared" si="9"/>
        <v>0</v>
      </c>
      <c r="K66" s="165"/>
      <c r="L66" s="289" t="str">
        <f t="shared" si="10"/>
        <v/>
      </c>
      <c r="M66" s="305" t="str">
        <f t="shared" si="11"/>
        <v/>
      </c>
      <c r="N66" s="51"/>
      <c r="O66" s="296"/>
      <c r="P66" s="253" t="str">
        <f t="shared" si="12"/>
        <v>Leer</v>
      </c>
      <c r="Q66" s="253" t="str">
        <f>VLOOKUP($C66,{"29 - Psychiatrie (Erwachsene)","BGI";"297 - stationsäquivalente Behandlung in der Erwachsenenpsychiatrie (29)","BGI";"30 - Kinder- und Jugendpsychiatrie","BGII";"307 - stationsäquivalente Behandlung in der Kinder- und Jugendpsychiatrie (30)","BGII";"31 - Psychosomatik","BGI";0,"Leer"},2,0)</f>
        <v>Leer</v>
      </c>
      <c r="R66" s="253" t="str">
        <f>VLOOKUP($C66,{"29 - Psychiatrie (Erwachsene)","JN";"297 - stationsäquivalente Behandlung in der Erwachsenenpsychiatrie (29)","Entfaellt";"30 - Kinder- und Jugendpsychiatrie","JN";"307 - stationsäquivalente Behandlung in der Kinder- und Jugendpsychiatrie (30)","Entfaellt";"31 - Psychosomatik","JN";0,"Leer"},2,0)</f>
        <v>Leer</v>
      </c>
      <c r="S66" s="253">
        <f t="shared" si="1"/>
        <v>0</v>
      </c>
      <c r="T66" s="253">
        <f t="shared" si="2"/>
        <v>0</v>
      </c>
      <c r="U66" s="253">
        <f t="shared" si="15"/>
        <v>0</v>
      </c>
      <c r="V66" s="253">
        <f t="shared" si="16"/>
        <v>0</v>
      </c>
      <c r="W66" s="253">
        <f t="shared" si="17"/>
        <v>0</v>
      </c>
      <c r="X66" s="253">
        <f t="shared" si="18"/>
        <v>0</v>
      </c>
      <c r="Y66" s="253">
        <f t="shared" si="19"/>
        <v>0</v>
      </c>
      <c r="Z66" s="253">
        <f t="shared" si="20"/>
        <v>0</v>
      </c>
      <c r="AA66" s="253">
        <f t="shared" si="13"/>
        <v>0</v>
      </c>
      <c r="AB66" s="253">
        <f>VLOOKUP($M66,{"Ja",1;"Nein",1;"Entfällt",1;"Bitte auswählen",0;"",0;0,0},2,0)</f>
        <v>0</v>
      </c>
    </row>
    <row r="67" spans="2:28" ht="15" customHeight="1" x14ac:dyDescent="0.35">
      <c r="B67" s="58" t="str">
        <f t="shared" si="8"/>
        <v>!!!</v>
      </c>
      <c r="C67" s="237"/>
      <c r="D67" s="165"/>
      <c r="E67" s="205"/>
      <c r="F67" s="165"/>
      <c r="G67" s="165"/>
      <c r="H67" s="165"/>
      <c r="I67" s="165"/>
      <c r="J67" s="290">
        <f t="shared" si="9"/>
        <v>0</v>
      </c>
      <c r="K67" s="165"/>
      <c r="L67" s="289" t="str">
        <f t="shared" si="10"/>
        <v/>
      </c>
      <c r="M67" s="305" t="str">
        <f t="shared" si="11"/>
        <v/>
      </c>
      <c r="N67" s="51"/>
      <c r="O67" s="296"/>
      <c r="P67" s="253" t="str">
        <f t="shared" si="12"/>
        <v>Leer</v>
      </c>
      <c r="Q67" s="253" t="str">
        <f>VLOOKUP($C67,{"29 - Psychiatrie (Erwachsene)","BGI";"297 - stationsäquivalente Behandlung in der Erwachsenenpsychiatrie (29)","BGI";"30 - Kinder- und Jugendpsychiatrie","BGII";"307 - stationsäquivalente Behandlung in der Kinder- und Jugendpsychiatrie (30)","BGII";"31 - Psychosomatik","BGI";0,"Leer"},2,0)</f>
        <v>Leer</v>
      </c>
      <c r="R67" s="253" t="str">
        <f>VLOOKUP($C67,{"29 - Psychiatrie (Erwachsene)","JN";"297 - stationsäquivalente Behandlung in der Erwachsenenpsychiatrie (29)","Entfaellt";"30 - Kinder- und Jugendpsychiatrie","JN";"307 - stationsäquivalente Behandlung in der Kinder- und Jugendpsychiatrie (30)","Entfaellt";"31 - Psychosomatik","JN";0,"Leer"},2,0)</f>
        <v>Leer</v>
      </c>
      <c r="S67" s="253">
        <f t="shared" si="1"/>
        <v>0</v>
      </c>
      <c r="T67" s="253">
        <f t="shared" si="2"/>
        <v>0</v>
      </c>
      <c r="U67" s="253">
        <f t="shared" si="15"/>
        <v>0</v>
      </c>
      <c r="V67" s="253">
        <f t="shared" si="16"/>
        <v>0</v>
      </c>
      <c r="W67" s="253">
        <f t="shared" si="17"/>
        <v>0</v>
      </c>
      <c r="X67" s="253">
        <f t="shared" si="18"/>
        <v>0</v>
      </c>
      <c r="Y67" s="253">
        <f t="shared" si="19"/>
        <v>0</v>
      </c>
      <c r="Z67" s="253">
        <f t="shared" si="20"/>
        <v>0</v>
      </c>
      <c r="AA67" s="253">
        <f t="shared" si="13"/>
        <v>0</v>
      </c>
      <c r="AB67" s="253">
        <f>VLOOKUP($M67,{"Ja",1;"Nein",1;"Entfällt",1;"Bitte auswählen",0;"",0;0,0},2,0)</f>
        <v>0</v>
      </c>
    </row>
    <row r="68" spans="2:28" ht="15" customHeight="1" x14ac:dyDescent="0.35">
      <c r="B68" s="58" t="str">
        <f t="shared" si="8"/>
        <v>!!!</v>
      </c>
      <c r="C68" s="237"/>
      <c r="D68" s="165"/>
      <c r="E68" s="205"/>
      <c r="F68" s="165"/>
      <c r="G68" s="165"/>
      <c r="H68" s="165"/>
      <c r="I68" s="165"/>
      <c r="J68" s="290">
        <f t="shared" si="9"/>
        <v>0</v>
      </c>
      <c r="K68" s="165"/>
      <c r="L68" s="289" t="str">
        <f t="shared" si="10"/>
        <v/>
      </c>
      <c r="M68" s="305" t="str">
        <f t="shared" si="11"/>
        <v/>
      </c>
      <c r="N68" s="51"/>
      <c r="O68" s="296"/>
      <c r="P68" s="253" t="str">
        <f t="shared" si="12"/>
        <v>Leer</v>
      </c>
      <c r="Q68" s="253" t="str">
        <f>VLOOKUP($C68,{"29 - Psychiatrie (Erwachsene)","BGI";"297 - stationsäquivalente Behandlung in der Erwachsenenpsychiatrie (29)","BGI";"30 - Kinder- und Jugendpsychiatrie","BGII";"307 - stationsäquivalente Behandlung in der Kinder- und Jugendpsychiatrie (30)","BGII";"31 - Psychosomatik","BGI";0,"Leer"},2,0)</f>
        <v>Leer</v>
      </c>
      <c r="R68" s="253" t="str">
        <f>VLOOKUP($C68,{"29 - Psychiatrie (Erwachsene)","JN";"297 - stationsäquivalente Behandlung in der Erwachsenenpsychiatrie (29)","Entfaellt";"30 - Kinder- und Jugendpsychiatrie","JN";"307 - stationsäquivalente Behandlung in der Kinder- und Jugendpsychiatrie (30)","Entfaellt";"31 - Psychosomatik","JN";0,"Leer"},2,0)</f>
        <v>Leer</v>
      </c>
      <c r="S68" s="253">
        <f t="shared" si="1"/>
        <v>0</v>
      </c>
      <c r="T68" s="253">
        <f t="shared" si="2"/>
        <v>0</v>
      </c>
      <c r="U68" s="253">
        <f t="shared" si="15"/>
        <v>0</v>
      </c>
      <c r="V68" s="253">
        <f t="shared" si="16"/>
        <v>0</v>
      </c>
      <c r="W68" s="253">
        <f t="shared" si="17"/>
        <v>0</v>
      </c>
      <c r="X68" s="253">
        <f t="shared" si="18"/>
        <v>0</v>
      </c>
      <c r="Y68" s="253">
        <f t="shared" si="19"/>
        <v>0</v>
      </c>
      <c r="Z68" s="253">
        <f t="shared" si="20"/>
        <v>0</v>
      </c>
      <c r="AA68" s="253">
        <f t="shared" si="13"/>
        <v>0</v>
      </c>
      <c r="AB68" s="253">
        <f>VLOOKUP($M68,{"Ja",1;"Nein",1;"Entfällt",1;"Bitte auswählen",0;"",0;0,0},2,0)</f>
        <v>0</v>
      </c>
    </row>
    <row r="69" spans="2:28" ht="15" customHeight="1" x14ac:dyDescent="0.35">
      <c r="B69" s="58" t="str">
        <f t="shared" si="8"/>
        <v>!!!</v>
      </c>
      <c r="C69" s="237"/>
      <c r="D69" s="165"/>
      <c r="E69" s="205"/>
      <c r="F69" s="165"/>
      <c r="G69" s="165"/>
      <c r="H69" s="165"/>
      <c r="I69" s="165"/>
      <c r="J69" s="290">
        <f t="shared" si="9"/>
        <v>0</v>
      </c>
      <c r="K69" s="165"/>
      <c r="L69" s="289" t="str">
        <f t="shared" si="10"/>
        <v/>
      </c>
      <c r="M69" s="305" t="str">
        <f t="shared" si="11"/>
        <v/>
      </c>
      <c r="N69" s="51"/>
      <c r="O69" s="296"/>
      <c r="P69" s="253" t="str">
        <f t="shared" si="12"/>
        <v>Leer</v>
      </c>
      <c r="Q69" s="253" t="str">
        <f>VLOOKUP($C69,{"29 - Psychiatrie (Erwachsene)","BGI";"297 - stationsäquivalente Behandlung in der Erwachsenenpsychiatrie (29)","BGI";"30 - Kinder- und Jugendpsychiatrie","BGII";"307 - stationsäquivalente Behandlung in der Kinder- und Jugendpsychiatrie (30)","BGII";"31 - Psychosomatik","BGI";0,"Leer"},2,0)</f>
        <v>Leer</v>
      </c>
      <c r="R69" s="253" t="str">
        <f>VLOOKUP($C69,{"29 - Psychiatrie (Erwachsene)","JN";"297 - stationsäquivalente Behandlung in der Erwachsenenpsychiatrie (29)","Entfaellt";"30 - Kinder- und Jugendpsychiatrie","JN";"307 - stationsäquivalente Behandlung in der Kinder- und Jugendpsychiatrie (30)","Entfaellt";"31 - Psychosomatik","JN";0,"Leer"},2,0)</f>
        <v>Leer</v>
      </c>
      <c r="S69" s="253">
        <f t="shared" si="1"/>
        <v>0</v>
      </c>
      <c r="T69" s="253">
        <f t="shared" si="2"/>
        <v>0</v>
      </c>
      <c r="U69" s="253">
        <f t="shared" si="15"/>
        <v>0</v>
      </c>
      <c r="V69" s="253">
        <f t="shared" si="16"/>
        <v>0</v>
      </c>
      <c r="W69" s="253">
        <f t="shared" si="17"/>
        <v>0</v>
      </c>
      <c r="X69" s="253">
        <f t="shared" si="18"/>
        <v>0</v>
      </c>
      <c r="Y69" s="253">
        <f t="shared" si="19"/>
        <v>0</v>
      </c>
      <c r="Z69" s="253">
        <f t="shared" si="20"/>
        <v>0</v>
      </c>
      <c r="AA69" s="253">
        <f t="shared" si="13"/>
        <v>0</v>
      </c>
      <c r="AB69" s="253">
        <f>VLOOKUP($M69,{"Ja",1;"Nein",1;"Entfällt",1;"Bitte auswählen",0;"",0;0,0},2,0)</f>
        <v>0</v>
      </c>
    </row>
    <row r="70" spans="2:28" ht="15" customHeight="1" x14ac:dyDescent="0.35">
      <c r="B70" s="58" t="str">
        <f t="shared" si="8"/>
        <v>!!!</v>
      </c>
      <c r="C70" s="237"/>
      <c r="D70" s="165"/>
      <c r="E70" s="205"/>
      <c r="F70" s="165"/>
      <c r="G70" s="165"/>
      <c r="H70" s="165"/>
      <c r="I70" s="165"/>
      <c r="J70" s="290">
        <f t="shared" si="9"/>
        <v>0</v>
      </c>
      <c r="K70" s="165"/>
      <c r="L70" s="289" t="str">
        <f t="shared" si="10"/>
        <v/>
      </c>
      <c r="M70" s="305" t="str">
        <f t="shared" si="11"/>
        <v/>
      </c>
      <c r="N70" s="51"/>
      <c r="O70" s="296"/>
      <c r="P70" s="253" t="str">
        <f t="shared" si="12"/>
        <v>Leer</v>
      </c>
      <c r="Q70" s="253" t="str">
        <f>VLOOKUP($C70,{"29 - Psychiatrie (Erwachsene)","BGI";"297 - stationsäquivalente Behandlung in der Erwachsenenpsychiatrie (29)","BGI";"30 - Kinder- und Jugendpsychiatrie","BGII";"307 - stationsäquivalente Behandlung in der Kinder- und Jugendpsychiatrie (30)","BGII";"31 - Psychosomatik","BGI";0,"Leer"},2,0)</f>
        <v>Leer</v>
      </c>
      <c r="R70" s="253" t="str">
        <f>VLOOKUP($C70,{"29 - Psychiatrie (Erwachsene)","JN";"297 - stationsäquivalente Behandlung in der Erwachsenenpsychiatrie (29)","Entfaellt";"30 - Kinder- und Jugendpsychiatrie","JN";"307 - stationsäquivalente Behandlung in der Kinder- und Jugendpsychiatrie (30)","Entfaellt";"31 - Psychosomatik","JN";0,"Leer"},2,0)</f>
        <v>Leer</v>
      </c>
      <c r="S70" s="253">
        <f t="shared" si="1"/>
        <v>0</v>
      </c>
      <c r="T70" s="253">
        <f t="shared" si="2"/>
        <v>0</v>
      </c>
      <c r="U70" s="253">
        <f t="shared" si="15"/>
        <v>0</v>
      </c>
      <c r="V70" s="253">
        <f t="shared" si="16"/>
        <v>0</v>
      </c>
      <c r="W70" s="253">
        <f t="shared" si="17"/>
        <v>0</v>
      </c>
      <c r="X70" s="253">
        <f t="shared" si="18"/>
        <v>0</v>
      </c>
      <c r="Y70" s="253">
        <f t="shared" si="19"/>
        <v>0</v>
      </c>
      <c r="Z70" s="253">
        <f t="shared" si="20"/>
        <v>0</v>
      </c>
      <c r="AA70" s="253">
        <f t="shared" si="13"/>
        <v>0</v>
      </c>
      <c r="AB70" s="253">
        <f>VLOOKUP($M70,{"Ja",1;"Nein",1;"Entfällt",1;"Bitte auswählen",0;"",0;0,0},2,0)</f>
        <v>0</v>
      </c>
    </row>
    <row r="71" spans="2:28" ht="15" customHeight="1" x14ac:dyDescent="0.35">
      <c r="B71" s="58" t="str">
        <f t="shared" si="8"/>
        <v>!!!</v>
      </c>
      <c r="C71" s="237"/>
      <c r="D71" s="165"/>
      <c r="E71" s="205"/>
      <c r="F71" s="165"/>
      <c r="G71" s="165"/>
      <c r="H71" s="165"/>
      <c r="I71" s="165"/>
      <c r="J71" s="290">
        <f t="shared" si="9"/>
        <v>0</v>
      </c>
      <c r="K71" s="165"/>
      <c r="L71" s="289" t="str">
        <f t="shared" si="10"/>
        <v/>
      </c>
      <c r="M71" s="305" t="str">
        <f t="shared" si="11"/>
        <v/>
      </c>
      <c r="N71" s="51"/>
      <c r="O71" s="296"/>
      <c r="P71" s="253" t="str">
        <f t="shared" si="12"/>
        <v>Leer</v>
      </c>
      <c r="Q71" s="253" t="str">
        <f>VLOOKUP($C71,{"29 - Psychiatrie (Erwachsene)","BGI";"297 - stationsäquivalente Behandlung in der Erwachsenenpsychiatrie (29)","BGI";"30 - Kinder- und Jugendpsychiatrie","BGII";"307 - stationsäquivalente Behandlung in der Kinder- und Jugendpsychiatrie (30)","BGII";"31 - Psychosomatik","BGI";0,"Leer"},2,0)</f>
        <v>Leer</v>
      </c>
      <c r="R71" s="253" t="str">
        <f>VLOOKUP($C71,{"29 - Psychiatrie (Erwachsene)","JN";"297 - stationsäquivalente Behandlung in der Erwachsenenpsychiatrie (29)","Entfaellt";"30 - Kinder- und Jugendpsychiatrie","JN";"307 - stationsäquivalente Behandlung in der Kinder- und Jugendpsychiatrie (30)","Entfaellt";"31 - Psychosomatik","JN";0,"Leer"},2,0)</f>
        <v>Leer</v>
      </c>
      <c r="S71" s="253">
        <f t="shared" si="1"/>
        <v>0</v>
      </c>
      <c r="T71" s="253">
        <f t="shared" si="2"/>
        <v>0</v>
      </c>
      <c r="U71" s="253">
        <f t="shared" si="15"/>
        <v>0</v>
      </c>
      <c r="V71" s="253">
        <f t="shared" si="16"/>
        <v>0</v>
      </c>
      <c r="W71" s="253">
        <f t="shared" si="17"/>
        <v>0</v>
      </c>
      <c r="X71" s="253">
        <f t="shared" si="18"/>
        <v>0</v>
      </c>
      <c r="Y71" s="253">
        <f t="shared" si="19"/>
        <v>0</v>
      </c>
      <c r="Z71" s="253">
        <f t="shared" si="20"/>
        <v>0</v>
      </c>
      <c r="AA71" s="253">
        <f t="shared" si="13"/>
        <v>0</v>
      </c>
      <c r="AB71" s="253">
        <f>VLOOKUP($M71,{"Ja",1;"Nein",1;"Entfällt",1;"Bitte auswählen",0;"",0;0,0},2,0)</f>
        <v>0</v>
      </c>
    </row>
    <row r="72" spans="2:28" ht="15" customHeight="1" x14ac:dyDescent="0.35">
      <c r="B72" s="58" t="str">
        <f t="shared" si="8"/>
        <v>!!!</v>
      </c>
      <c r="C72" s="237"/>
      <c r="D72" s="165"/>
      <c r="E72" s="205"/>
      <c r="F72" s="165"/>
      <c r="G72" s="165"/>
      <c r="H72" s="165"/>
      <c r="I72" s="165"/>
      <c r="J72" s="290">
        <f t="shared" si="9"/>
        <v>0</v>
      </c>
      <c r="K72" s="165"/>
      <c r="L72" s="289" t="str">
        <f t="shared" si="10"/>
        <v/>
      </c>
      <c r="M72" s="305" t="str">
        <f t="shared" si="11"/>
        <v/>
      </c>
      <c r="N72" s="51"/>
      <c r="O72" s="296"/>
      <c r="P72" s="253" t="str">
        <f t="shared" si="12"/>
        <v>Leer</v>
      </c>
      <c r="Q72" s="253" t="str">
        <f>VLOOKUP($C72,{"29 - Psychiatrie (Erwachsene)","BGI";"297 - stationsäquivalente Behandlung in der Erwachsenenpsychiatrie (29)","BGI";"30 - Kinder- und Jugendpsychiatrie","BGII";"307 - stationsäquivalente Behandlung in der Kinder- und Jugendpsychiatrie (30)","BGII";"31 - Psychosomatik","BGI";0,"Leer"},2,0)</f>
        <v>Leer</v>
      </c>
      <c r="R72" s="253" t="str">
        <f>VLOOKUP($C72,{"29 - Psychiatrie (Erwachsene)","JN";"297 - stationsäquivalente Behandlung in der Erwachsenenpsychiatrie (29)","Entfaellt";"30 - Kinder- und Jugendpsychiatrie","JN";"307 - stationsäquivalente Behandlung in der Kinder- und Jugendpsychiatrie (30)","Entfaellt";"31 - Psychosomatik","JN";0,"Leer"},2,0)</f>
        <v>Leer</v>
      </c>
      <c r="S72" s="253">
        <f t="shared" si="1"/>
        <v>0</v>
      </c>
      <c r="T72" s="253">
        <f t="shared" si="2"/>
        <v>0</v>
      </c>
      <c r="U72" s="253">
        <f t="shared" si="15"/>
        <v>0</v>
      </c>
      <c r="V72" s="253">
        <f t="shared" si="16"/>
        <v>0</v>
      </c>
      <c r="W72" s="253">
        <f t="shared" si="17"/>
        <v>0</v>
      </c>
      <c r="X72" s="253">
        <f t="shared" si="18"/>
        <v>0</v>
      </c>
      <c r="Y72" s="253">
        <f t="shared" si="19"/>
        <v>0</v>
      </c>
      <c r="Z72" s="253">
        <f t="shared" si="20"/>
        <v>0</v>
      </c>
      <c r="AA72" s="253">
        <f t="shared" si="13"/>
        <v>0</v>
      </c>
      <c r="AB72" s="253">
        <f>VLOOKUP($M72,{"Ja",1;"Nein",1;"Entfällt",1;"Bitte auswählen",0;"",0;0,0},2,0)</f>
        <v>0</v>
      </c>
    </row>
    <row r="73" spans="2:28" ht="15" customHeight="1" x14ac:dyDescent="0.35">
      <c r="B73" s="58" t="str">
        <f t="shared" si="8"/>
        <v>!!!</v>
      </c>
      <c r="C73" s="237"/>
      <c r="D73" s="165"/>
      <c r="E73" s="205"/>
      <c r="F73" s="165"/>
      <c r="G73" s="165"/>
      <c r="H73" s="165"/>
      <c r="I73" s="165"/>
      <c r="J73" s="290">
        <f t="shared" si="9"/>
        <v>0</v>
      </c>
      <c r="K73" s="165"/>
      <c r="L73" s="289" t="str">
        <f t="shared" si="10"/>
        <v/>
      </c>
      <c r="M73" s="305" t="str">
        <f t="shared" si="11"/>
        <v/>
      </c>
      <c r="N73" s="51"/>
      <c r="O73" s="296"/>
      <c r="P73" s="253" t="str">
        <f t="shared" si="12"/>
        <v>Leer</v>
      </c>
      <c r="Q73" s="253" t="str">
        <f>VLOOKUP($C73,{"29 - Psychiatrie (Erwachsene)","BGI";"297 - stationsäquivalente Behandlung in der Erwachsenenpsychiatrie (29)","BGI";"30 - Kinder- und Jugendpsychiatrie","BGII";"307 - stationsäquivalente Behandlung in der Kinder- und Jugendpsychiatrie (30)","BGII";"31 - Psychosomatik","BGI";0,"Leer"},2,0)</f>
        <v>Leer</v>
      </c>
      <c r="R73" s="253" t="str">
        <f>VLOOKUP($C73,{"29 - Psychiatrie (Erwachsene)","JN";"297 - stationsäquivalente Behandlung in der Erwachsenenpsychiatrie (29)","Entfaellt";"30 - Kinder- und Jugendpsychiatrie","JN";"307 - stationsäquivalente Behandlung in der Kinder- und Jugendpsychiatrie (30)","Entfaellt";"31 - Psychosomatik","JN";0,"Leer"},2,0)</f>
        <v>Leer</v>
      </c>
      <c r="S73" s="253">
        <f t="shared" si="1"/>
        <v>0</v>
      </c>
      <c r="T73" s="253">
        <f t="shared" si="2"/>
        <v>0</v>
      </c>
      <c r="U73" s="253">
        <f t="shared" si="15"/>
        <v>0</v>
      </c>
      <c r="V73" s="253">
        <f t="shared" si="16"/>
        <v>0</v>
      </c>
      <c r="W73" s="253">
        <f t="shared" si="17"/>
        <v>0</v>
      </c>
      <c r="X73" s="253">
        <f t="shared" si="18"/>
        <v>0</v>
      </c>
      <c r="Y73" s="253">
        <f t="shared" si="19"/>
        <v>0</v>
      </c>
      <c r="Z73" s="253">
        <f t="shared" si="20"/>
        <v>0</v>
      </c>
      <c r="AA73" s="253">
        <f t="shared" si="13"/>
        <v>0</v>
      </c>
      <c r="AB73" s="253">
        <f>VLOOKUP($M73,{"Ja",1;"Nein",1;"Entfällt",1;"Bitte auswählen",0;"",0;0,0},2,0)</f>
        <v>0</v>
      </c>
    </row>
    <row r="74" spans="2:28" ht="15" customHeight="1" x14ac:dyDescent="0.35">
      <c r="B74" s="58" t="str">
        <f t="shared" si="8"/>
        <v>!!!</v>
      </c>
      <c r="C74" s="237"/>
      <c r="D74" s="165"/>
      <c r="E74" s="205"/>
      <c r="F74" s="165"/>
      <c r="G74" s="165"/>
      <c r="H74" s="165"/>
      <c r="I74" s="165"/>
      <c r="J74" s="290">
        <f t="shared" si="9"/>
        <v>0</v>
      </c>
      <c r="K74" s="165"/>
      <c r="L74" s="289" t="str">
        <f t="shared" si="10"/>
        <v/>
      </c>
      <c r="M74" s="305" t="str">
        <f t="shared" si="11"/>
        <v/>
      </c>
      <c r="N74" s="51"/>
      <c r="O74" s="296"/>
      <c r="P74" s="253" t="str">
        <f t="shared" si="12"/>
        <v>Leer</v>
      </c>
      <c r="Q74" s="253" t="str">
        <f>VLOOKUP($C74,{"29 - Psychiatrie (Erwachsene)","BGI";"297 - stationsäquivalente Behandlung in der Erwachsenenpsychiatrie (29)","BGI";"30 - Kinder- und Jugendpsychiatrie","BGII";"307 - stationsäquivalente Behandlung in der Kinder- und Jugendpsychiatrie (30)","BGII";"31 - Psychosomatik","BGI";0,"Leer"},2,0)</f>
        <v>Leer</v>
      </c>
      <c r="R74" s="253" t="str">
        <f>VLOOKUP($C74,{"29 - Psychiatrie (Erwachsene)","JN";"297 - stationsäquivalente Behandlung in der Erwachsenenpsychiatrie (29)","Entfaellt";"30 - Kinder- und Jugendpsychiatrie","JN";"307 - stationsäquivalente Behandlung in der Kinder- und Jugendpsychiatrie (30)","Entfaellt";"31 - Psychosomatik","JN";0,"Leer"},2,0)</f>
        <v>Leer</v>
      </c>
      <c r="S74" s="253">
        <f t="shared" si="1"/>
        <v>0</v>
      </c>
      <c r="T74" s="253">
        <f t="shared" si="2"/>
        <v>0</v>
      </c>
      <c r="U74" s="253">
        <f t="shared" si="15"/>
        <v>0</v>
      </c>
      <c r="V74" s="253">
        <f t="shared" si="16"/>
        <v>0</v>
      </c>
      <c r="W74" s="253">
        <f t="shared" si="17"/>
        <v>0</v>
      </c>
      <c r="X74" s="253">
        <f t="shared" si="18"/>
        <v>0</v>
      </c>
      <c r="Y74" s="253">
        <f t="shared" si="19"/>
        <v>0</v>
      </c>
      <c r="Z74" s="253">
        <f t="shared" si="20"/>
        <v>0</v>
      </c>
      <c r="AA74" s="253">
        <f t="shared" si="13"/>
        <v>0</v>
      </c>
      <c r="AB74" s="253">
        <f>VLOOKUP($M74,{"Ja",1;"Nein",1;"Entfällt",1;"Bitte auswählen",0;"",0;0,0},2,0)</f>
        <v>0</v>
      </c>
    </row>
    <row r="75" spans="2:28" ht="15" customHeight="1" x14ac:dyDescent="0.35">
      <c r="B75" s="58" t="str">
        <f t="shared" si="8"/>
        <v>!!!</v>
      </c>
      <c r="C75" s="237"/>
      <c r="D75" s="165"/>
      <c r="E75" s="205"/>
      <c r="F75" s="165"/>
      <c r="G75" s="165"/>
      <c r="H75" s="165"/>
      <c r="I75" s="165"/>
      <c r="J75" s="290">
        <f t="shared" si="9"/>
        <v>0</v>
      </c>
      <c r="K75" s="165"/>
      <c r="L75" s="289" t="str">
        <f t="shared" si="10"/>
        <v/>
      </c>
      <c r="M75" s="305" t="str">
        <f t="shared" si="11"/>
        <v/>
      </c>
      <c r="N75" s="51"/>
      <c r="O75" s="296"/>
      <c r="P75" s="253" t="str">
        <f t="shared" si="12"/>
        <v>Leer</v>
      </c>
      <c r="Q75" s="253" t="str">
        <f>VLOOKUP($C75,{"29 - Psychiatrie (Erwachsene)","BGI";"297 - stationsäquivalente Behandlung in der Erwachsenenpsychiatrie (29)","BGI";"30 - Kinder- und Jugendpsychiatrie","BGII";"307 - stationsäquivalente Behandlung in der Kinder- und Jugendpsychiatrie (30)","BGII";"31 - Psychosomatik","BGI";0,"Leer"},2,0)</f>
        <v>Leer</v>
      </c>
      <c r="R75" s="253" t="str">
        <f>VLOOKUP($C75,{"29 - Psychiatrie (Erwachsene)","JN";"297 - stationsäquivalente Behandlung in der Erwachsenenpsychiatrie (29)","Entfaellt";"30 - Kinder- und Jugendpsychiatrie","JN";"307 - stationsäquivalente Behandlung in der Kinder- und Jugendpsychiatrie (30)","Entfaellt";"31 - Psychosomatik","JN";0,"Leer"},2,0)</f>
        <v>Leer</v>
      </c>
      <c r="S75" s="253">
        <f t="shared" si="1"/>
        <v>0</v>
      </c>
      <c r="T75" s="253">
        <f t="shared" si="2"/>
        <v>0</v>
      </c>
      <c r="U75" s="253">
        <f t="shared" si="15"/>
        <v>0</v>
      </c>
      <c r="V75" s="253">
        <f t="shared" si="16"/>
        <v>0</v>
      </c>
      <c r="W75" s="253">
        <f t="shared" si="17"/>
        <v>0</v>
      </c>
      <c r="X75" s="253">
        <f t="shared" si="18"/>
        <v>0</v>
      </c>
      <c r="Y75" s="253">
        <f t="shared" si="19"/>
        <v>0</v>
      </c>
      <c r="Z75" s="253">
        <f t="shared" si="20"/>
        <v>0</v>
      </c>
      <c r="AA75" s="253">
        <f t="shared" si="13"/>
        <v>0</v>
      </c>
      <c r="AB75" s="253">
        <f>VLOOKUP($M75,{"Ja",1;"Nein",1;"Entfällt",1;"Bitte auswählen",0;"",0;0,0},2,0)</f>
        <v>0</v>
      </c>
    </row>
    <row r="76" spans="2:28" ht="15" customHeight="1" x14ac:dyDescent="0.35">
      <c r="B76" s="58" t="str">
        <f t="shared" si="8"/>
        <v>!!!</v>
      </c>
      <c r="C76" s="237"/>
      <c r="D76" s="165"/>
      <c r="E76" s="205"/>
      <c r="F76" s="165"/>
      <c r="G76" s="165"/>
      <c r="H76" s="165"/>
      <c r="I76" s="165"/>
      <c r="J76" s="290">
        <f t="shared" si="9"/>
        <v>0</v>
      </c>
      <c r="K76" s="165"/>
      <c r="L76" s="289" t="str">
        <f t="shared" si="10"/>
        <v/>
      </c>
      <c r="M76" s="305" t="str">
        <f t="shared" si="11"/>
        <v/>
      </c>
      <c r="N76" s="51"/>
      <c r="O76" s="296"/>
      <c r="P76" s="253" t="str">
        <f t="shared" si="12"/>
        <v>Leer</v>
      </c>
      <c r="Q76" s="253" t="str">
        <f>VLOOKUP($C76,{"29 - Psychiatrie (Erwachsene)","BGI";"297 - stationsäquivalente Behandlung in der Erwachsenenpsychiatrie (29)","BGI";"30 - Kinder- und Jugendpsychiatrie","BGII";"307 - stationsäquivalente Behandlung in der Kinder- und Jugendpsychiatrie (30)","BGII";"31 - Psychosomatik","BGI";0,"Leer"},2,0)</f>
        <v>Leer</v>
      </c>
      <c r="R76" s="253" t="str">
        <f>VLOOKUP($C76,{"29 - Psychiatrie (Erwachsene)","JN";"297 - stationsäquivalente Behandlung in der Erwachsenenpsychiatrie (29)","Entfaellt";"30 - Kinder- und Jugendpsychiatrie","JN";"307 - stationsäquivalente Behandlung in der Kinder- und Jugendpsychiatrie (30)","Entfaellt";"31 - Psychosomatik","JN";0,"Leer"},2,0)</f>
        <v>Leer</v>
      </c>
      <c r="S76" s="253">
        <f t="shared" si="1"/>
        <v>0</v>
      </c>
      <c r="T76" s="253">
        <f t="shared" si="2"/>
        <v>0</v>
      </c>
      <c r="U76" s="253">
        <f t="shared" si="15"/>
        <v>0</v>
      </c>
      <c r="V76" s="253">
        <f t="shared" si="16"/>
        <v>0</v>
      </c>
      <c r="W76" s="253">
        <f t="shared" si="17"/>
        <v>0</v>
      </c>
      <c r="X76" s="253">
        <f t="shared" si="18"/>
        <v>0</v>
      </c>
      <c r="Y76" s="253">
        <f t="shared" si="19"/>
        <v>0</v>
      </c>
      <c r="Z76" s="253">
        <f t="shared" si="20"/>
        <v>0</v>
      </c>
      <c r="AA76" s="253">
        <f t="shared" si="13"/>
        <v>0</v>
      </c>
      <c r="AB76" s="253">
        <f>VLOOKUP($M76,{"Ja",1;"Nein",1;"Entfällt",1;"Bitte auswählen",0;"",0;0,0},2,0)</f>
        <v>0</v>
      </c>
    </row>
    <row r="77" spans="2:28" ht="15" customHeight="1" x14ac:dyDescent="0.35">
      <c r="B77" s="58" t="str">
        <f t="shared" si="8"/>
        <v>!!!</v>
      </c>
      <c r="C77" s="237"/>
      <c r="D77" s="165"/>
      <c r="E77" s="205"/>
      <c r="F77" s="165"/>
      <c r="G77" s="165"/>
      <c r="H77" s="165"/>
      <c r="I77" s="165"/>
      <c r="J77" s="290">
        <f t="shared" si="9"/>
        <v>0</v>
      </c>
      <c r="K77" s="165"/>
      <c r="L77" s="289" t="str">
        <f t="shared" si="10"/>
        <v/>
      </c>
      <c r="M77" s="305" t="str">
        <f t="shared" si="11"/>
        <v/>
      </c>
      <c r="N77" s="51"/>
      <c r="O77" s="296"/>
      <c r="P77" s="253" t="str">
        <f t="shared" si="12"/>
        <v>Leer</v>
      </c>
      <c r="Q77" s="253" t="str">
        <f>VLOOKUP($C77,{"29 - Psychiatrie (Erwachsene)","BGI";"297 - stationsäquivalente Behandlung in der Erwachsenenpsychiatrie (29)","BGI";"30 - Kinder- und Jugendpsychiatrie","BGII";"307 - stationsäquivalente Behandlung in der Kinder- und Jugendpsychiatrie (30)","BGII";"31 - Psychosomatik","BGI";0,"Leer"},2,0)</f>
        <v>Leer</v>
      </c>
      <c r="R77" s="253" t="str">
        <f>VLOOKUP($C77,{"29 - Psychiatrie (Erwachsene)","JN";"297 - stationsäquivalente Behandlung in der Erwachsenenpsychiatrie (29)","Entfaellt";"30 - Kinder- und Jugendpsychiatrie","JN";"307 - stationsäquivalente Behandlung in der Kinder- und Jugendpsychiatrie (30)","Entfaellt";"31 - Psychosomatik","JN";0,"Leer"},2,0)</f>
        <v>Leer</v>
      </c>
      <c r="S77" s="253">
        <f t="shared" si="1"/>
        <v>0</v>
      </c>
      <c r="T77" s="253">
        <f t="shared" si="2"/>
        <v>0</v>
      </c>
      <c r="U77" s="253">
        <f t="shared" si="15"/>
        <v>0</v>
      </c>
      <c r="V77" s="253">
        <f t="shared" si="16"/>
        <v>0</v>
      </c>
      <c r="W77" s="253">
        <f t="shared" si="17"/>
        <v>0</v>
      </c>
      <c r="X77" s="253">
        <f t="shared" si="18"/>
        <v>0</v>
      </c>
      <c r="Y77" s="253">
        <f t="shared" si="19"/>
        <v>0</v>
      </c>
      <c r="Z77" s="253">
        <f t="shared" si="20"/>
        <v>0</v>
      </c>
      <c r="AA77" s="253">
        <f t="shared" si="13"/>
        <v>0</v>
      </c>
      <c r="AB77" s="253">
        <f>VLOOKUP($M77,{"Ja",1;"Nein",1;"Entfällt",1;"Bitte auswählen",0;"",0;0,0},2,0)</f>
        <v>0</v>
      </c>
    </row>
    <row r="78" spans="2:28" ht="15" customHeight="1" x14ac:dyDescent="0.35">
      <c r="B78" s="58" t="str">
        <f t="shared" si="8"/>
        <v>!!!</v>
      </c>
      <c r="C78" s="237"/>
      <c r="D78" s="165"/>
      <c r="E78" s="205"/>
      <c r="F78" s="165"/>
      <c r="G78" s="165"/>
      <c r="H78" s="165"/>
      <c r="I78" s="165"/>
      <c r="J78" s="290">
        <f t="shared" si="9"/>
        <v>0</v>
      </c>
      <c r="K78" s="165"/>
      <c r="L78" s="289" t="str">
        <f t="shared" si="10"/>
        <v/>
      </c>
      <c r="M78" s="305" t="str">
        <f t="shared" si="11"/>
        <v/>
      </c>
      <c r="N78" s="51"/>
      <c r="O78" s="296"/>
      <c r="P78" s="253" t="str">
        <f t="shared" si="12"/>
        <v>Leer</v>
      </c>
      <c r="Q78" s="253" t="str">
        <f>VLOOKUP($C78,{"29 - Psychiatrie (Erwachsene)","BGI";"297 - stationsäquivalente Behandlung in der Erwachsenenpsychiatrie (29)","BGI";"30 - Kinder- und Jugendpsychiatrie","BGII";"307 - stationsäquivalente Behandlung in der Kinder- und Jugendpsychiatrie (30)","BGII";"31 - Psychosomatik","BGI";0,"Leer"},2,0)</f>
        <v>Leer</v>
      </c>
      <c r="R78" s="253" t="str">
        <f>VLOOKUP($C78,{"29 - Psychiatrie (Erwachsene)","JN";"297 - stationsäquivalente Behandlung in der Erwachsenenpsychiatrie (29)","Entfaellt";"30 - Kinder- und Jugendpsychiatrie","JN";"307 - stationsäquivalente Behandlung in der Kinder- und Jugendpsychiatrie (30)","Entfaellt";"31 - Psychosomatik","JN";0,"Leer"},2,0)</f>
        <v>Leer</v>
      </c>
      <c r="S78" s="253">
        <f t="shared" si="1"/>
        <v>0</v>
      </c>
      <c r="T78" s="253">
        <f t="shared" si="2"/>
        <v>0</v>
      </c>
      <c r="U78" s="253">
        <f t="shared" si="15"/>
        <v>0</v>
      </c>
      <c r="V78" s="253">
        <f t="shared" si="16"/>
        <v>0</v>
      </c>
      <c r="W78" s="253">
        <f t="shared" si="17"/>
        <v>0</v>
      </c>
      <c r="X78" s="253">
        <f t="shared" si="18"/>
        <v>0</v>
      </c>
      <c r="Y78" s="253">
        <f t="shared" si="19"/>
        <v>0</v>
      </c>
      <c r="Z78" s="253">
        <f t="shared" si="20"/>
        <v>0</v>
      </c>
      <c r="AA78" s="253">
        <f t="shared" si="13"/>
        <v>0</v>
      </c>
      <c r="AB78" s="253">
        <f>VLOOKUP($M78,{"Ja",1;"Nein",1;"Entfällt",1;"Bitte auswählen",0;"",0;0,0},2,0)</f>
        <v>0</v>
      </c>
    </row>
    <row r="79" spans="2:28" ht="15" customHeight="1" x14ac:dyDescent="0.35">
      <c r="B79" s="58" t="str">
        <f t="shared" si="8"/>
        <v>!!!</v>
      </c>
      <c r="C79" s="237"/>
      <c r="D79" s="165"/>
      <c r="E79" s="205"/>
      <c r="F79" s="165"/>
      <c r="G79" s="165"/>
      <c r="H79" s="165"/>
      <c r="I79" s="165"/>
      <c r="J79" s="290">
        <f t="shared" si="9"/>
        <v>0</v>
      </c>
      <c r="K79" s="165"/>
      <c r="L79" s="289" t="str">
        <f t="shared" si="10"/>
        <v/>
      </c>
      <c r="M79" s="305" t="str">
        <f t="shared" si="11"/>
        <v/>
      </c>
      <c r="N79" s="51"/>
      <c r="O79" s="296"/>
      <c r="P79" s="253" t="str">
        <f t="shared" si="12"/>
        <v>Leer</v>
      </c>
      <c r="Q79" s="253" t="str">
        <f>VLOOKUP($C79,{"29 - Psychiatrie (Erwachsene)","BGI";"297 - stationsäquivalente Behandlung in der Erwachsenenpsychiatrie (29)","BGI";"30 - Kinder- und Jugendpsychiatrie","BGII";"307 - stationsäquivalente Behandlung in der Kinder- und Jugendpsychiatrie (30)","BGII";"31 - Psychosomatik","BGI";0,"Leer"},2,0)</f>
        <v>Leer</v>
      </c>
      <c r="R79" s="253" t="str">
        <f>VLOOKUP($C79,{"29 - Psychiatrie (Erwachsene)","JN";"297 - stationsäquivalente Behandlung in der Erwachsenenpsychiatrie (29)","Entfaellt";"30 - Kinder- und Jugendpsychiatrie","JN";"307 - stationsäquivalente Behandlung in der Kinder- und Jugendpsychiatrie (30)","Entfaellt";"31 - Psychosomatik","JN";0,"Leer"},2,0)</f>
        <v>Leer</v>
      </c>
      <c r="S79" s="253">
        <f t="shared" si="1"/>
        <v>0</v>
      </c>
      <c r="T79" s="253">
        <f t="shared" si="2"/>
        <v>0</v>
      </c>
      <c r="U79" s="253">
        <f t="shared" si="15"/>
        <v>0</v>
      </c>
      <c r="V79" s="253">
        <f t="shared" si="16"/>
        <v>0</v>
      </c>
      <c r="W79" s="253">
        <f t="shared" si="17"/>
        <v>0</v>
      </c>
      <c r="X79" s="253">
        <f t="shared" si="18"/>
        <v>0</v>
      </c>
      <c r="Y79" s="253">
        <f t="shared" si="19"/>
        <v>0</v>
      </c>
      <c r="Z79" s="253">
        <f t="shared" si="20"/>
        <v>0</v>
      </c>
      <c r="AA79" s="253">
        <f t="shared" si="13"/>
        <v>0</v>
      </c>
      <c r="AB79" s="253">
        <f>VLOOKUP($M79,{"Ja",1;"Nein",1;"Entfällt",1;"Bitte auswählen",0;"",0;0,0},2,0)</f>
        <v>0</v>
      </c>
    </row>
    <row r="80" spans="2:28" ht="15" customHeight="1" x14ac:dyDescent="0.35">
      <c r="B80" s="58" t="str">
        <f t="shared" si="8"/>
        <v>!!!</v>
      </c>
      <c r="C80" s="237"/>
      <c r="D80" s="165"/>
      <c r="E80" s="205"/>
      <c r="F80" s="165"/>
      <c r="G80" s="165"/>
      <c r="H80" s="165"/>
      <c r="I80" s="165"/>
      <c r="J80" s="290">
        <f t="shared" si="9"/>
        <v>0</v>
      </c>
      <c r="K80" s="165"/>
      <c r="L80" s="289" t="str">
        <f t="shared" si="10"/>
        <v/>
      </c>
      <c r="M80" s="305" t="str">
        <f t="shared" si="11"/>
        <v/>
      </c>
      <c r="N80" s="51"/>
      <c r="O80" s="296"/>
      <c r="P80" s="253" t="str">
        <f t="shared" si="12"/>
        <v>Leer</v>
      </c>
      <c r="Q80" s="253" t="str">
        <f>VLOOKUP($C80,{"29 - Psychiatrie (Erwachsene)","BGI";"297 - stationsäquivalente Behandlung in der Erwachsenenpsychiatrie (29)","BGI";"30 - Kinder- und Jugendpsychiatrie","BGII";"307 - stationsäquivalente Behandlung in der Kinder- und Jugendpsychiatrie (30)","BGII";"31 - Psychosomatik","BGI";0,"Leer"},2,0)</f>
        <v>Leer</v>
      </c>
      <c r="R80" s="253" t="str">
        <f>VLOOKUP($C80,{"29 - Psychiatrie (Erwachsene)","JN";"297 - stationsäquivalente Behandlung in der Erwachsenenpsychiatrie (29)","Entfaellt";"30 - Kinder- und Jugendpsychiatrie","JN";"307 - stationsäquivalente Behandlung in der Kinder- und Jugendpsychiatrie (30)","Entfaellt";"31 - Psychosomatik","JN";0,"Leer"},2,0)</f>
        <v>Leer</v>
      </c>
      <c r="S80" s="253">
        <f t="shared" si="1"/>
        <v>0</v>
      </c>
      <c r="T80" s="253">
        <f t="shared" si="2"/>
        <v>0</v>
      </c>
      <c r="U80" s="253">
        <f t="shared" si="15"/>
        <v>0</v>
      </c>
      <c r="V80" s="253">
        <f t="shared" si="16"/>
        <v>0</v>
      </c>
      <c r="W80" s="253">
        <f t="shared" si="17"/>
        <v>0</v>
      </c>
      <c r="X80" s="253">
        <f>IF(LEN(G80)&gt;0,1,0)</f>
        <v>0</v>
      </c>
      <c r="Y80" s="253">
        <f>IF(LEN(H80)&gt;0,1,0)</f>
        <v>0</v>
      </c>
      <c r="Z80" s="253">
        <f>IF(LEN(I80)&gt;0,1,0)</f>
        <v>0</v>
      </c>
      <c r="AA80" s="253">
        <f t="shared" si="13"/>
        <v>0</v>
      </c>
      <c r="AB80" s="253">
        <f>VLOOKUP($M80,{"Ja",1;"Nein",1;"Entfällt",1;"Bitte auswählen",0;"",0;0,0},2,0)</f>
        <v>0</v>
      </c>
    </row>
    <row r="81" spans="2:28" x14ac:dyDescent="0.35">
      <c r="B81" s="58" t="str">
        <f t="shared" si="8"/>
        <v>!!!</v>
      </c>
      <c r="C81" s="237"/>
      <c r="D81" s="165"/>
      <c r="E81" s="205"/>
      <c r="F81" s="165"/>
      <c r="G81" s="165"/>
      <c r="H81" s="165"/>
      <c r="I81" s="165"/>
      <c r="J81" s="290">
        <f t="shared" si="9"/>
        <v>0</v>
      </c>
      <c r="K81" s="165"/>
      <c r="L81" s="289" t="str">
        <f t="shared" si="10"/>
        <v/>
      </c>
      <c r="M81" s="123" t="str">
        <f t="shared" si="11"/>
        <v/>
      </c>
      <c r="N81" s="28"/>
      <c r="O81" s="296"/>
      <c r="P81" s="253" t="str">
        <f t="shared" si="12"/>
        <v>Leer</v>
      </c>
      <c r="Q81" s="253" t="str">
        <f>VLOOKUP($C81,{"29 - Psychiatrie (Erwachsene)","BGI";"297 - stationsäquivalente Behandlung in der Erwachsenenpsychiatrie (29)","BGI";"30 - Kinder- und Jugendpsychiatrie","BGII";"307 - stationsäquivalente Behandlung in der Kinder- und Jugendpsychiatrie (30)","BGII";"31 - Psychosomatik","BGI";0,"Leer"},2,0)</f>
        <v>Leer</v>
      </c>
      <c r="R81" s="253" t="str">
        <f>VLOOKUP($C81,{"29 - Psychiatrie (Erwachsene)","JN";"297 - stationsäquivalente Behandlung in der Erwachsenenpsychiatrie (29)","Entfaellt";"30 - Kinder- und Jugendpsychiatrie","JN";"307 - stationsäquivalente Behandlung in der Kinder- und Jugendpsychiatrie (30)","Entfaellt";"31 - Psychosomatik","JN";0,"Leer"},2,0)</f>
        <v>Leer</v>
      </c>
      <c r="S81" s="253">
        <f t="shared" si="1"/>
        <v>0</v>
      </c>
      <c r="T81" s="253">
        <f t="shared" si="2"/>
        <v>0</v>
      </c>
      <c r="U81" s="253">
        <f t="shared" si="15"/>
        <v>0</v>
      </c>
      <c r="V81" s="253">
        <f t="shared" si="16"/>
        <v>0</v>
      </c>
      <c r="W81" s="253">
        <f t="shared" si="17"/>
        <v>0</v>
      </c>
      <c r="X81" s="253">
        <f t="shared" ref="X81:Z81" si="21">IF(LEN(G81)&gt;0,1,0)</f>
        <v>0</v>
      </c>
      <c r="Y81" s="253">
        <f t="shared" si="21"/>
        <v>0</v>
      </c>
      <c r="Z81" s="253">
        <f t="shared" si="21"/>
        <v>0</v>
      </c>
      <c r="AA81" s="253">
        <f t="shared" si="13"/>
        <v>0</v>
      </c>
      <c r="AB81" s="253">
        <f>VLOOKUP($M81,{"Ja",1;"Nein",1;"Entfällt",1;"Bitte auswählen",0;"",0;0,0},2,0)</f>
        <v>0</v>
      </c>
    </row>
    <row r="82" spans="2:28" x14ac:dyDescent="0.35">
      <c r="B82" s="51"/>
      <c r="C82" s="28"/>
      <c r="D82" s="28"/>
      <c r="E82" s="28"/>
      <c r="F82" s="28"/>
      <c r="G82" s="28"/>
      <c r="H82" s="28"/>
      <c r="I82" s="28"/>
      <c r="J82" s="28"/>
      <c r="K82" s="28"/>
      <c r="L82" s="28"/>
      <c r="M82" s="28"/>
      <c r="N82" s="52"/>
    </row>
    <row r="83" spans="2:28" x14ac:dyDescent="0.35">
      <c r="B83" s="137"/>
      <c r="C83" s="137"/>
      <c r="D83" s="137"/>
      <c r="E83" s="137"/>
      <c r="F83" s="137"/>
      <c r="G83" s="137"/>
      <c r="H83" s="137"/>
      <c r="I83" s="137"/>
      <c r="J83" s="137"/>
      <c r="K83" s="137"/>
      <c r="L83" s="137"/>
      <c r="M83" s="137"/>
      <c r="N83" s="137"/>
    </row>
  </sheetData>
  <sheetProtection algorithmName="SHA-512" hashValue="prwOt5aQfqjLGLWwZDxn6qGo70C1FSBlyQ57rAcsgH7nrXaAnha0Y0c2aJLM7ZDm6I3lk4e2hfbYFzIPzcoJ9Q==" saltValue="QB88TYzGvB3Nq/Ar8/awkA==" spinCount="100000" sheet="1" objects="1" scenarios="1" selectLockedCells="1" autoFilter="0"/>
  <autoFilter ref="C41:D80" xr:uid="{00000000-0009-0000-0000-000009000000}"/>
  <mergeCells count="4">
    <mergeCell ref="C9:M39"/>
    <mergeCell ref="C40:E40"/>
    <mergeCell ref="F40:I40"/>
    <mergeCell ref="J40:J41"/>
  </mergeCells>
  <phoneticPr fontId="53" type="noConversion"/>
  <conditionalFormatting sqref="B40">
    <cfRule type="expression" dxfId="105" priority="47">
      <formula>B40&lt;&gt;""</formula>
    </cfRule>
  </conditionalFormatting>
  <conditionalFormatting sqref="B42:B81">
    <cfRule type="expression" dxfId="104" priority="49">
      <formula>C42=""</formula>
    </cfRule>
  </conditionalFormatting>
  <conditionalFormatting sqref="C40:E40">
    <cfRule type="expression" dxfId="103" priority="48">
      <formula>C40&lt;&gt;""</formula>
    </cfRule>
  </conditionalFormatting>
  <conditionalFormatting sqref="D42:D81">
    <cfRule type="expression" dxfId="102" priority="67">
      <formula>C42=""</formula>
    </cfRule>
  </conditionalFormatting>
  <conditionalFormatting sqref="E42:E81">
    <cfRule type="expression" dxfId="101" priority="43">
      <formula>C42=""</formula>
    </cfRule>
  </conditionalFormatting>
  <conditionalFormatting sqref="F42:F81">
    <cfRule type="expression" dxfId="100" priority="3">
      <formula>C42=""</formula>
    </cfRule>
  </conditionalFormatting>
  <conditionalFormatting sqref="G42:G81">
    <cfRule type="expression" dxfId="99" priority="37">
      <formula>C42=""</formula>
    </cfRule>
  </conditionalFormatting>
  <conditionalFormatting sqref="H42:I81">
    <cfRule type="expression" dxfId="98" priority="31">
      <formula>$C42=""</formula>
    </cfRule>
  </conditionalFormatting>
  <conditionalFormatting sqref="J42:J81">
    <cfRule type="expression" dxfId="97" priority="1">
      <formula>C42=""</formula>
    </cfRule>
  </conditionalFormatting>
  <conditionalFormatting sqref="K42:M81">
    <cfRule type="expression" dxfId="96" priority="29">
      <formula>$C42=""</formula>
    </cfRule>
  </conditionalFormatting>
  <dataValidations xWindow="522" yWindow="600" count="6">
    <dataValidation type="decimal" allowBlank="1" showErrorMessage="1" errorTitle="Achtung" error="Der zulässige Wertebereich ist 0 bis 999,99" sqref="L42:L81" xr:uid="{00000000-0002-0000-0900-000000000000}">
      <formula1>0</formula1>
      <formula2>999.99</formula2>
    </dataValidation>
    <dataValidation type="whole" allowBlank="1" showErrorMessage="1" errorTitle="ACHTUNG" error="Zulässige Werte liegen im Bereich von 0 bis 999999" sqref="E42:I81 K42:K81" xr:uid="{00000000-0002-0000-0900-000001000000}">
      <formula1>0</formula1>
      <formula2>999999</formula2>
    </dataValidation>
    <dataValidation type="list" allowBlank="1" showInputMessage="1" showErrorMessage="1" errorTitle="ACHTUNG: " error="Zulässige Eingaben: _x000a_29, 297 - Psychiatrie (Erwachsene): a, b, c, d, f_x000a_30, 307 - Kinder- und Jugendpsychiatrie: a, b, c, d, f_x000a_31 - Psychosomatik: a, b, c, d, f" promptTitle="Hinweis" prompt="Bitte wählen Sie einen Wert aus der Liste aus." sqref="D43 D45:D81 D44" xr:uid="{00000000-0002-0000-0900-000003000000}">
      <formula1>INDIRECT(Q43)</formula1>
    </dataValidation>
    <dataValidation type="list" allowBlank="1" showInputMessage="1" showErrorMessage="1" sqref="C42:C81" xr:uid="{00000000-0002-0000-0900-000004000000}">
      <formula1>INDIRECT(P42)</formula1>
    </dataValidation>
    <dataValidation allowBlank="1" showErrorMessage="1" errorTitle="ACHTUNG" error="Bitte wählen Sie einen Eintrag aus der Liste aus" sqref="M42:M81" xr:uid="{B1D15E61-E6C6-4E13-A8AF-5DE6B425E060}"/>
    <dataValidation type="list" allowBlank="1" showInputMessage="1" showErrorMessage="1" errorTitle="ACHTUNG: " error="Zulässige Eingaben: _x000a_29, 297 - Psychiatrie (Erwachsene): a, b, c, d, f_x000a_30, 307 - Kinder- und Jugendpsychiatrie: a, b, c, d, f_x000a_31 - Psychosomatik: a, b, c, d, f" promptTitle="Hinweis" prompt="Bitte wählen Sie einen Wert aus der Liste aus." sqref="D42" xr:uid="{07028406-C7EB-4107-8879-180239AEBAB2}">
      <formula1>INDIRECT(Q42)</formula1>
    </dataValidation>
  </dataValidations>
  <hyperlinks>
    <hyperlink ref="M2" location="A3.3!A1" display="&lt;&lt; A3.3" xr:uid="{00000000-0004-0000-0900-000000000000}"/>
    <hyperlink ref="N2" location="A5.2!D14" display="A5.2 &gt;&gt;" xr:uid="{00000000-0004-0000-0900-000001000000}"/>
  </hyperlinks>
  <pageMargins left="0.25" right="0.25" top="0.75" bottom="0.75" header="0.3" footer="0.3"/>
  <pageSetup paperSize="9" scale="49" orientation="landscape" r:id="rId1"/>
  <rowBreaks count="1" manualBreakCount="1">
    <brk id="61" max="11" man="1"/>
  </rowBreaks>
  <ignoredErrors>
    <ignoredError sqref="J42"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B2:BA21"/>
  <sheetViews>
    <sheetView showGridLines="0" zoomScaleNormal="100" workbookViewId="0">
      <selection activeCell="I2" sqref="I2"/>
    </sheetView>
  </sheetViews>
  <sheetFormatPr baseColWidth="10" defaultColWidth="11.26953125" defaultRowHeight="14.5" x14ac:dyDescent="0.35"/>
  <cols>
    <col min="1" max="1" width="4.26953125" style="1" customWidth="1"/>
    <col min="2" max="2" width="11.26953125" style="1" customWidth="1"/>
    <col min="3" max="3" width="34.26953125" style="1" customWidth="1"/>
    <col min="4" max="9" width="22.81640625" style="1" customWidth="1"/>
    <col min="10" max="10" width="11.26953125" style="1"/>
    <col min="11" max="12" width="11.81640625" style="253" customWidth="1"/>
    <col min="13" max="13" width="11.26953125" style="311"/>
    <col min="14" max="20" width="11.54296875" style="253" customWidth="1"/>
    <col min="21" max="53" width="11.26953125" style="253"/>
    <col min="54" max="16384" width="11.26953125" style="1"/>
  </cols>
  <sheetData>
    <row r="2" spans="2:53" s="37" customFormat="1" ht="30" customHeight="1" x14ac:dyDescent="0.55000000000000004">
      <c r="B2" s="38" t="s">
        <v>131</v>
      </c>
      <c r="C2" s="30" t="s">
        <v>176</v>
      </c>
      <c r="D2" s="32"/>
      <c r="E2" s="31"/>
      <c r="F2" s="33"/>
      <c r="G2" s="33"/>
      <c r="H2" s="199" t="s">
        <v>103</v>
      </c>
      <c r="I2" s="199" t="s">
        <v>113</v>
      </c>
      <c r="J2" s="86"/>
      <c r="K2" s="254"/>
      <c r="L2" s="254"/>
      <c r="M2" s="310"/>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row>
    <row r="3" spans="2:53" ht="15" customHeight="1" x14ac:dyDescent="0.35">
      <c r="B3" s="2"/>
      <c r="C3" s="2"/>
      <c r="D3" s="2"/>
      <c r="E3" s="2"/>
      <c r="F3" s="2"/>
      <c r="G3" s="2"/>
      <c r="H3" s="2"/>
      <c r="I3" s="2"/>
    </row>
    <row r="4" spans="2:53" ht="15" customHeight="1" x14ac:dyDescent="0.35">
      <c r="B4" s="81"/>
      <c r="C4" s="106" t="str">
        <f ca="1">"Haupt-IK: " &amp; CELL("inhalt",'Angaben KH-Standort'!D25)</f>
        <v xml:space="preserve">Haupt-IK: </v>
      </c>
      <c r="D4" s="62"/>
      <c r="E4" s="106" t="str">
        <f ca="1">"Jahr: " &amp; CELL("inhalt",'Angaben KH-Standort'!D12)</f>
        <v>Jahr: 2026</v>
      </c>
      <c r="F4" s="42"/>
      <c r="G4" s="42"/>
      <c r="H4" s="42"/>
      <c r="I4" s="43"/>
    </row>
    <row r="5" spans="2:53"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6"/>
    </row>
    <row r="6" spans="2:53" ht="15" customHeight="1" x14ac:dyDescent="0.35">
      <c r="B6" s="2"/>
      <c r="C6" s="2"/>
      <c r="D6" s="2"/>
      <c r="E6" s="2"/>
      <c r="F6" s="2"/>
      <c r="G6" s="2"/>
      <c r="H6" s="2"/>
      <c r="I6" s="2"/>
    </row>
    <row r="7" spans="2:53" ht="15" customHeight="1" x14ac:dyDescent="0.35">
      <c r="B7" s="49"/>
      <c r="C7" s="47"/>
      <c r="D7" s="47"/>
      <c r="E7" s="47"/>
      <c r="F7" s="47"/>
      <c r="G7" s="47"/>
      <c r="H7" s="47"/>
      <c r="I7" s="50"/>
    </row>
    <row r="8" spans="2:53" ht="15" customHeight="1" x14ac:dyDescent="0.5">
      <c r="B8" s="51"/>
      <c r="C8" s="27" t="s">
        <v>123</v>
      </c>
      <c r="D8" s="77"/>
      <c r="E8" s="77"/>
      <c r="F8" s="77"/>
      <c r="G8" s="77"/>
      <c r="H8" s="77"/>
      <c r="I8" s="60"/>
    </row>
    <row r="9" spans="2:53" ht="15" customHeight="1" x14ac:dyDescent="0.35">
      <c r="B9" s="51"/>
      <c r="C9" s="331" t="s">
        <v>1174</v>
      </c>
      <c r="D9" s="340"/>
      <c r="E9" s="340"/>
      <c r="F9" s="340"/>
      <c r="G9" s="340"/>
      <c r="H9" s="340"/>
      <c r="I9" s="124" t="s">
        <v>157</v>
      </c>
    </row>
    <row r="10" spans="2:53" ht="15" customHeight="1" x14ac:dyDescent="0.35">
      <c r="B10" s="51"/>
      <c r="C10" s="340"/>
      <c r="D10" s="340"/>
      <c r="E10" s="340"/>
      <c r="F10" s="340"/>
      <c r="G10" s="340"/>
      <c r="H10" s="340"/>
      <c r="I10" s="127" t="s">
        <v>174</v>
      </c>
    </row>
    <row r="11" spans="2:53" ht="15" customHeight="1" x14ac:dyDescent="0.35">
      <c r="B11" s="51"/>
      <c r="C11" s="340"/>
      <c r="D11" s="340"/>
      <c r="E11" s="340"/>
      <c r="F11" s="340"/>
      <c r="G11" s="340"/>
      <c r="H11" s="340"/>
      <c r="I11" s="123" t="s">
        <v>158</v>
      </c>
    </row>
    <row r="12" spans="2:53" ht="15" customHeight="1" x14ac:dyDescent="0.35">
      <c r="B12" s="51"/>
      <c r="C12" s="340"/>
      <c r="D12" s="340"/>
      <c r="E12" s="340"/>
      <c r="F12" s="340"/>
      <c r="G12" s="340"/>
      <c r="H12" s="340"/>
      <c r="I12" s="52"/>
    </row>
    <row r="13" spans="2:53" ht="15" customHeight="1" x14ac:dyDescent="0.35">
      <c r="B13" s="51"/>
      <c r="C13" s="340"/>
      <c r="D13" s="340"/>
      <c r="E13" s="340"/>
      <c r="F13" s="340"/>
      <c r="G13" s="340"/>
      <c r="H13" s="340"/>
      <c r="I13" s="52"/>
    </row>
    <row r="14" spans="2:53" ht="15" customHeight="1" x14ac:dyDescent="0.35">
      <c r="B14" s="138" t="str">
        <f>IF(O14-N14&gt;0,"!!!","")</f>
        <v/>
      </c>
      <c r="C14" s="363" t="str">
        <f>IF(O14-N14&gt;0,"Es fehlen noch MUSS-ANGABEN in den mit !!! gekennzeichneten Zeilen","")</f>
        <v/>
      </c>
      <c r="D14" s="363"/>
      <c r="E14" s="363"/>
      <c r="F14" s="363"/>
      <c r="G14" s="53"/>
      <c r="H14" s="53"/>
      <c r="I14" s="52"/>
      <c r="N14" s="253">
        <f>SUM(N16:N18)</f>
        <v>0</v>
      </c>
      <c r="O14" s="253">
        <f>SUM(O16:O18)</f>
        <v>0</v>
      </c>
      <c r="P14" s="253">
        <f t="shared" ref="P14:S14" si="0">SUM(P16:P18)</f>
        <v>0</v>
      </c>
      <c r="Q14" s="253">
        <f t="shared" si="0"/>
        <v>0</v>
      </c>
      <c r="R14" s="253">
        <f t="shared" si="0"/>
        <v>0</v>
      </c>
      <c r="S14" s="253">
        <f t="shared" si="0"/>
        <v>0</v>
      </c>
      <c r="T14" s="253">
        <f t="shared" ref="T14" si="1">SUM(T16:T18)</f>
        <v>0</v>
      </c>
    </row>
    <row r="15" spans="2:53" ht="61.5" customHeight="1" x14ac:dyDescent="0.35">
      <c r="B15" s="51"/>
      <c r="C15" s="140" t="s">
        <v>398</v>
      </c>
      <c r="D15" s="170" t="s">
        <v>422</v>
      </c>
      <c r="E15" s="170" t="s">
        <v>149</v>
      </c>
      <c r="F15" s="139" t="s">
        <v>546</v>
      </c>
      <c r="G15" s="139" t="s">
        <v>638</v>
      </c>
      <c r="H15" s="139" t="s">
        <v>110</v>
      </c>
      <c r="I15" s="52"/>
      <c r="K15" s="312" t="s">
        <v>639</v>
      </c>
      <c r="L15" s="312" t="s">
        <v>644</v>
      </c>
      <c r="M15" s="312" t="s">
        <v>522</v>
      </c>
      <c r="N15" s="272" t="s">
        <v>510</v>
      </c>
      <c r="O15" s="272" t="s">
        <v>511</v>
      </c>
      <c r="P15" s="272" t="s">
        <v>497</v>
      </c>
      <c r="Q15" s="272" t="s">
        <v>498</v>
      </c>
      <c r="R15" s="272" t="s">
        <v>499</v>
      </c>
      <c r="S15" s="272" t="s">
        <v>500</v>
      </c>
      <c r="T15" s="272" t="s">
        <v>504</v>
      </c>
    </row>
    <row r="16" spans="2:53" ht="15" customHeight="1" x14ac:dyDescent="0.35">
      <c r="B16" s="58" t="str">
        <f>IF(SUM(O16:T16)&lt;6,"!!!","")</f>
        <v>!!!</v>
      </c>
      <c r="C16" s="168" t="str">
        <f>IF('Angaben KH-Standort'!D29&lt;&gt;"",'Angaben KH-Standort'!D29,"")</f>
        <v/>
      </c>
      <c r="D16" s="234"/>
      <c r="E16" s="245"/>
      <c r="F16" s="169"/>
      <c r="G16" s="169"/>
      <c r="H16" s="169"/>
      <c r="I16" s="52"/>
      <c r="K16" s="311" t="str">
        <f>VLOOKUP(C16,{"29 - Psychiatrie (Erwachsene)","JN";"30 - Kinder- und Jugendpsychiatrie","JN";"31 - Psychosomatik","JN";"","Leer"},2,0)</f>
        <v>Leer</v>
      </c>
      <c r="L16" s="311" t="str">
        <f>VLOOKUP(C16,{"29 - Psychiatrie (Erwachsene)","JNP";"30 - Kinder- und Jugendpsychiatrie","JNP";"31 - Psychosomatik","JNP";"","Leer"},2,0)</f>
        <v>Leer</v>
      </c>
      <c r="M16" s="311" t="str">
        <f>VLOOKUP(C16,{"29 - Psychiatrie (Erwachsene)","JN";"30 - Kinder- und Jugendpsychiatrie","JN";"31 - Psychosomatik","JN";"","Leer"},2,0)</f>
        <v>Leer</v>
      </c>
      <c r="N16" s="253">
        <f>IF(LEN(B16)&gt;0,0,1)</f>
        <v>0</v>
      </c>
      <c r="O16" s="253">
        <f>VLOOKUP(C16,{"29 - Psychiatrie (Erwachsene)",1;"30 - Kinder- und Jugendpsychiatrie",1;"31 - Psychosomatik",1;"00 - Bitte eine Fachabteilung auswählen",0;"",0},2,0)</f>
        <v>0</v>
      </c>
      <c r="P16" s="253">
        <f>IF(LEN(D16)&gt;0,1,0)</f>
        <v>0</v>
      </c>
      <c r="Q16" s="253">
        <f>IF(LEN(E16)&gt;0,1,0)</f>
        <v>0</v>
      </c>
      <c r="R16" s="253">
        <f>IF(LEN(F16)&gt;0,1,0)</f>
        <v>0</v>
      </c>
      <c r="S16" s="253">
        <f>IF(LEN(G16)&gt;0,1,0)</f>
        <v>0</v>
      </c>
      <c r="T16" s="253">
        <f>IF(LEN(H16)&gt;0,1,0)</f>
        <v>0</v>
      </c>
    </row>
    <row r="17" spans="2:20" ht="15" customHeight="1" x14ac:dyDescent="0.35">
      <c r="B17" s="58" t="str">
        <f t="shared" ref="B17:B18" si="2">IF(SUM(O17:T17)&lt;6,"!!!","")</f>
        <v>!!!</v>
      </c>
      <c r="C17" s="168" t="str">
        <f>IF('Angaben KH-Standort'!D30&lt;&gt;"",'Angaben KH-Standort'!D30,"")</f>
        <v/>
      </c>
      <c r="D17" s="234"/>
      <c r="E17" s="245"/>
      <c r="F17" s="169"/>
      <c r="G17" s="169"/>
      <c r="H17" s="169"/>
      <c r="I17" s="52"/>
      <c r="K17" s="311" t="str">
        <f>VLOOKUP(C17,{"29 - Psychiatrie (Erwachsene)","JN";"30 - Kinder- und Jugendpsychiatrie","JN";"31 - Psychosomatik","JN";"","Leer"},2,0)</f>
        <v>Leer</v>
      </c>
      <c r="L17" s="311" t="str">
        <f>VLOOKUP(C17,{"29 - Psychiatrie (Erwachsene)","JNP";"30 - Kinder- und Jugendpsychiatrie","JNP";"31 - Psychosomatik","JNP";"","Leer"},2,0)</f>
        <v>Leer</v>
      </c>
      <c r="M17" s="311" t="str">
        <f>VLOOKUP(C17,{"29 - Psychiatrie (Erwachsene)","JN";"30 - Kinder- und Jugendpsychiatrie","JN";"31 - Psychosomatik","JN";"","Leer"},2,0)</f>
        <v>Leer</v>
      </c>
      <c r="N17" s="253">
        <f t="shared" ref="N17:N18" si="3">IF(LEN(B17)&gt;0,0,1)</f>
        <v>0</v>
      </c>
      <c r="O17" s="253">
        <f>VLOOKUP(C17,{"29 - Psychiatrie (Erwachsene)",1;"30 - Kinder- und Jugendpsychiatrie",1;"31 - Psychosomatik",1;"00 - Bitte eine Fachabteilung auswählen",0;"",0},2,0)</f>
        <v>0</v>
      </c>
      <c r="P17" s="253">
        <f t="shared" ref="P17:R18" si="4">IF(LEN(D17)&gt;0,1,0)</f>
        <v>0</v>
      </c>
      <c r="Q17" s="253">
        <f t="shared" si="4"/>
        <v>0</v>
      </c>
      <c r="R17" s="253">
        <f t="shared" si="4"/>
        <v>0</v>
      </c>
      <c r="S17" s="253">
        <f t="shared" ref="S17:S18" si="5">IF(LEN(G17)&gt;0,1,0)</f>
        <v>0</v>
      </c>
      <c r="T17" s="253">
        <f t="shared" ref="T17:T18" si="6">IF(LEN(H17)&gt;0,1,0)</f>
        <v>0</v>
      </c>
    </row>
    <row r="18" spans="2:20" ht="15" customHeight="1" x14ac:dyDescent="0.35">
      <c r="B18" s="58" t="str">
        <f t="shared" si="2"/>
        <v>!!!</v>
      </c>
      <c r="C18" s="168" t="str">
        <f>IF('Angaben KH-Standort'!D31&lt;&gt;"",'Angaben KH-Standort'!D31,"")</f>
        <v/>
      </c>
      <c r="D18" s="234"/>
      <c r="E18" s="245"/>
      <c r="F18" s="169"/>
      <c r="G18" s="169"/>
      <c r="H18" s="169"/>
      <c r="I18" s="52"/>
      <c r="K18" s="311" t="str">
        <f>VLOOKUP(C18,{"29 - Psychiatrie (Erwachsene)","JN";"30 - Kinder- und Jugendpsychiatrie","JN";"31 - Psychosomatik","JN";"","Leer"},2,0)</f>
        <v>Leer</v>
      </c>
      <c r="L18" s="311" t="str">
        <f>VLOOKUP(C18,{"29 - Psychiatrie (Erwachsene)","JNP";"30 - Kinder- und Jugendpsychiatrie","JNP";"31 - Psychosomatik","JNP";"","Leer"},2,0)</f>
        <v>Leer</v>
      </c>
      <c r="M18" s="311" t="str">
        <f>VLOOKUP(C18,{"29 - Psychiatrie (Erwachsene)","JN";"30 - Kinder- und Jugendpsychiatrie","JN";"31 - Psychosomatik","JN";"","Leer"},2,0)</f>
        <v>Leer</v>
      </c>
      <c r="N18" s="253">
        <f t="shared" si="3"/>
        <v>0</v>
      </c>
      <c r="O18" s="253">
        <f>VLOOKUP(C18,{"29 - Psychiatrie (Erwachsene)",1;"30 - Kinder- und Jugendpsychiatrie",1;"31 - Psychosomatik",1;"00 - Bitte eine Fachabteilung auswählen",0;"",0},2,0)</f>
        <v>0</v>
      </c>
      <c r="P18" s="253">
        <f t="shared" si="4"/>
        <v>0</v>
      </c>
      <c r="Q18" s="253">
        <f t="shared" si="4"/>
        <v>0</v>
      </c>
      <c r="R18" s="253">
        <f t="shared" si="4"/>
        <v>0</v>
      </c>
      <c r="S18" s="253">
        <f t="shared" si="5"/>
        <v>0</v>
      </c>
      <c r="T18" s="253">
        <f t="shared" si="6"/>
        <v>0</v>
      </c>
    </row>
    <row r="19" spans="2:20" ht="15" customHeight="1" x14ac:dyDescent="0.35">
      <c r="B19" s="59"/>
      <c r="C19" s="48"/>
      <c r="D19" s="48"/>
      <c r="E19" s="48"/>
      <c r="F19" s="48"/>
      <c r="G19" s="48"/>
      <c r="H19" s="48"/>
      <c r="I19" s="60"/>
    </row>
    <row r="20" spans="2:20" ht="15.75" customHeight="1" x14ac:dyDescent="0.35"/>
    <row r="21" spans="2:20" ht="15.75" customHeight="1" x14ac:dyDescent="0.35"/>
  </sheetData>
  <sheetProtection algorithmName="SHA-512" hashValue="b1wJAlKAjM6wJvD3uwFAOjs1aNw/iTcJxw798iDQ0IOMfAEpHoqW/2J87TifpZOBg83LBiPaPlJ2jpPQuqkB2w==" saltValue="PCca4VCYKz265Pah5pvXzw==" spinCount="100000" sheet="1" objects="1" scenarios="1" selectLockedCells="1" autoFilter="0"/>
  <mergeCells count="2">
    <mergeCell ref="C14:F14"/>
    <mergeCell ref="C9:H13"/>
  </mergeCells>
  <conditionalFormatting sqref="B14">
    <cfRule type="expression" dxfId="95" priority="10">
      <formula>B14&lt;&gt;""</formula>
    </cfRule>
  </conditionalFormatting>
  <conditionalFormatting sqref="B16:B18">
    <cfRule type="expression" dxfId="94" priority="13">
      <formula>C16=""</formula>
    </cfRule>
  </conditionalFormatting>
  <conditionalFormatting sqref="C16:C18">
    <cfRule type="expression" dxfId="93" priority="41" stopIfTrue="1">
      <formula>C16=0</formula>
    </cfRule>
  </conditionalFormatting>
  <conditionalFormatting sqref="C14:F14">
    <cfRule type="expression" dxfId="92" priority="11">
      <formula>C14&lt;&gt;""</formula>
    </cfRule>
  </conditionalFormatting>
  <conditionalFormatting sqref="D16:D18">
    <cfRule type="expression" dxfId="91" priority="3">
      <formula>C16=""</formula>
    </cfRule>
  </conditionalFormatting>
  <conditionalFormatting sqref="E16:E18">
    <cfRule type="expression" dxfId="90" priority="4">
      <formula>C16=""</formula>
    </cfRule>
  </conditionalFormatting>
  <conditionalFormatting sqref="F16:F18">
    <cfRule type="expression" dxfId="89" priority="7">
      <formula>C16=""</formula>
    </cfRule>
  </conditionalFormatting>
  <conditionalFormatting sqref="G16:G18">
    <cfRule type="expression" dxfId="88" priority="1">
      <formula>C16=""</formula>
    </cfRule>
  </conditionalFormatting>
  <conditionalFormatting sqref="H16:H18">
    <cfRule type="expression" dxfId="87" priority="2">
      <formula>C16=""</formula>
    </cfRule>
  </conditionalFormatting>
  <dataValidations count="2">
    <dataValidation type="decimal" allowBlank="1" showInputMessage="1" showErrorMessage="1" errorTitle="ACHTUNG" error="Zulässige Angaben liegen im Wertebereich von 0 bis 999,99" sqref="E16:E18" xr:uid="{00000000-0002-0000-0A00-000000000000}">
      <formula1>0</formula1>
      <formula2>999.99</formula2>
    </dataValidation>
    <dataValidation type="list" allowBlank="1" showInputMessage="1" showErrorMessage="1" sqref="F16:H18" xr:uid="{00000000-0002-0000-0A00-000001000000}">
      <formula1>INDIRECT(K16)</formula1>
    </dataValidation>
  </dataValidations>
  <hyperlinks>
    <hyperlink ref="H2" location="A5.1!C15" display="&lt;&lt; A5.1" xr:uid="{00000000-0004-0000-0A00-000000000000}"/>
    <hyperlink ref="I2" location="A5.3!C14" display="A5.3 &gt;&gt;" xr:uid="{00000000-0004-0000-0A00-000001000000}"/>
  </hyperlinks>
  <pageMargins left="0.25" right="0.25" top="0.75" bottom="0.75" header="0.3" footer="0.3"/>
  <pageSetup paperSize="9"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6 und 2025" xr:uid="{BE30A3B1-BC0D-4835-BE55-A74739887143}">
          <x14:formula1>
            <xm:f>Auswahldaten!$C$23:$C$24</xm:f>
          </x14:formula1>
          <xm:sqref>D16:D18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Hinweise</vt:lpstr>
      <vt:lpstr>Angaben KH-Standort</vt:lpstr>
      <vt:lpstr>Angaben Stationen</vt:lpstr>
      <vt:lpstr>A1</vt:lpstr>
      <vt:lpstr>A2.1</vt:lpstr>
      <vt:lpstr>A3.1</vt:lpstr>
      <vt:lpstr>A3.3</vt:lpstr>
      <vt:lpstr>A5.1</vt:lpstr>
      <vt:lpstr>A5.2</vt:lpstr>
      <vt:lpstr>A5.3</vt:lpstr>
      <vt:lpstr>A5.4</vt:lpstr>
      <vt:lpstr>A6</vt:lpstr>
      <vt:lpstr>A7</vt:lpstr>
      <vt:lpstr>Unterschriften</vt:lpstr>
      <vt:lpstr>Auswahldaten</vt:lpstr>
      <vt:lpstr>'A1'!Druckbereich</vt:lpstr>
      <vt:lpstr>A2.1!Druckbereich</vt:lpstr>
      <vt:lpstr>A3.1!Druckbereich</vt:lpstr>
      <vt:lpstr>A3.3!Druckbereich</vt:lpstr>
      <vt:lpstr>A5.1!Druckbereich</vt:lpstr>
      <vt:lpstr>A5.2!Druckbereich</vt:lpstr>
      <vt:lpstr>A5.3!Druckbereich</vt:lpstr>
      <vt:lpstr>A5.4!Druckbereich</vt:lpstr>
      <vt:lpstr>'A6'!Druckbereich</vt:lpstr>
      <vt:lpstr>'A7'!Druckbereich</vt:lpstr>
      <vt:lpstr>'Angaben KH-Standort'!Druckbereich</vt:lpstr>
      <vt:lpstr>'Angaben Stationen'!Druckbereich</vt:lpstr>
      <vt:lpstr>Hinweise!Druckbereich</vt:lpstr>
      <vt:lpstr>Unterschriften!Druckbereich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PPP 2024 TEIL A V5.1</dc:title>
  <dc:creator/>
  <cp:keywords>PPP 2024 TEIL A V5.1</cp:keywords>
  <cp:lastModifiedBy/>
  <dcterms:created xsi:type="dcterms:W3CDTF">2020-03-10T12:34:38Z</dcterms:created>
  <dcterms:modified xsi:type="dcterms:W3CDTF">2026-03-18T10:28:38Z</dcterms:modified>
</cp:coreProperties>
</file>